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7272~1\AppData\Local\Temp\Rar$DIa5672.38928\"/>
    </mc:Choice>
  </mc:AlternateContent>
  <bookViews>
    <workbookView xWindow="0" yWindow="0" windowWidth="28800" windowHeight="12135" tabRatio="479" firstSheet="1" activeTab="4"/>
  </bookViews>
  <sheets>
    <sheet name="свод № 4" sheetId="20" r:id="rId1"/>
    <sheet name="тепло  № 5" sheetId="18" r:id="rId2"/>
    <sheet name="электро.№ 6" sheetId="16" r:id="rId3"/>
    <sheet name="вода № 7" sheetId="17" r:id="rId4"/>
    <sheet name="газ № 9" sheetId="19" r:id="rId5"/>
    <sheet name="льготы № 8" sheetId="6" r:id="rId6"/>
  </sheets>
  <definedNames>
    <definedName name="_xlnm.Print_Titles" localSheetId="3">'вода № 7'!$20:$21</definedName>
    <definedName name="_xlnm.Print_Titles" localSheetId="4">'газ № 9'!$19:$20</definedName>
    <definedName name="_xlnm.Print_Titles" localSheetId="0">'свод № 4'!$18:$19</definedName>
    <definedName name="_xlnm.Print_Titles" localSheetId="1">'тепло  № 5'!$21:$22</definedName>
    <definedName name="_xlnm.Print_Titles" localSheetId="2">'электро.№ 6'!$19:$20</definedName>
    <definedName name="_xlnm.Print_Area" localSheetId="3">'вода № 7'!$A$2:$I$64</definedName>
    <definedName name="_xlnm.Print_Area" localSheetId="4">'газ № 9'!$A$1:$I$42</definedName>
    <definedName name="_xlnm.Print_Area" localSheetId="5">'льготы № 8'!$A$1:$G$33</definedName>
    <definedName name="_xlnm.Print_Area" localSheetId="0">'свод № 4'!$A$1:$G$50</definedName>
    <definedName name="_xlnm.Print_Area" localSheetId="1">'тепло  № 5'!$A$1:$Q$55</definedName>
    <definedName name="_xlnm.Print_Area" localSheetId="2">'электро.№ 6'!$A$1:$H$61</definedName>
  </definedNames>
  <calcPr calcId="152511"/>
</workbook>
</file>

<file path=xl/calcChain.xml><?xml version="1.0" encoding="utf-8"?>
<calcChain xmlns="http://schemas.openxmlformats.org/spreadsheetml/2006/main">
  <c r="D49" i="20" l="1"/>
  <c r="G57" i="17" l="1"/>
  <c r="F57" i="16"/>
  <c r="G52" i="18"/>
  <c r="G28" i="19" l="1"/>
  <c r="G42" i="17" l="1"/>
  <c r="G48" i="16"/>
  <c r="E57" i="16"/>
  <c r="E56" i="16"/>
  <c r="F48" i="16"/>
  <c r="F30" i="18" l="1"/>
  <c r="H35" i="19" l="1"/>
  <c r="G35" i="19"/>
  <c r="H28" i="19"/>
  <c r="H33" i="19"/>
  <c r="H52" i="17" l="1"/>
  <c r="H48" i="17"/>
  <c r="G48" i="17"/>
  <c r="G52" i="16" l="1"/>
  <c r="G42" i="16"/>
  <c r="G34" i="16"/>
  <c r="F56" i="16" l="1"/>
  <c r="G44" i="18"/>
  <c r="F51" i="18"/>
  <c r="S51" i="18" s="1"/>
  <c r="S49" i="18"/>
  <c r="G51" i="18"/>
  <c r="H47" i="18"/>
  <c r="H44" i="18"/>
  <c r="H38" i="18"/>
  <c r="H30" i="18"/>
  <c r="H23" i="18"/>
  <c r="E34" i="17" l="1"/>
  <c r="S29" i="18" l="1"/>
  <c r="H39" i="19" l="1"/>
  <c r="K37" i="19"/>
  <c r="K36" i="19"/>
  <c r="K34" i="19"/>
  <c r="K32" i="19"/>
  <c r="K31" i="19"/>
  <c r="K30" i="19"/>
  <c r="K29" i="19"/>
  <c r="K27" i="19"/>
  <c r="K26" i="19"/>
  <c r="K25" i="19"/>
  <c r="K24" i="19"/>
  <c r="K23" i="19"/>
  <c r="K22" i="19"/>
  <c r="K21" i="19"/>
  <c r="H57" i="17"/>
  <c r="H56" i="17"/>
  <c r="H42" i="17"/>
  <c r="H55" i="17" s="1"/>
  <c r="H34" i="17"/>
  <c r="H22" i="17"/>
  <c r="I26" i="17"/>
  <c r="G56" i="17"/>
  <c r="F56" i="17"/>
  <c r="E56" i="17"/>
  <c r="H38" i="19" l="1"/>
  <c r="M54" i="17" l="1"/>
  <c r="L54" i="17"/>
  <c r="M53" i="17"/>
  <c r="L53" i="17"/>
  <c r="M51" i="17"/>
  <c r="L51" i="17"/>
  <c r="M50" i="17"/>
  <c r="L50" i="17"/>
  <c r="M49" i="17"/>
  <c r="L49" i="17"/>
  <c r="M47" i="17"/>
  <c r="L47" i="17"/>
  <c r="M46" i="17"/>
  <c r="L46" i="17"/>
  <c r="M45" i="17"/>
  <c r="L45" i="17"/>
  <c r="M44" i="17"/>
  <c r="L44" i="17"/>
  <c r="M43" i="17"/>
  <c r="L43" i="17"/>
  <c r="M40" i="17"/>
  <c r="L40" i="17"/>
  <c r="M41" i="17"/>
  <c r="L41" i="17"/>
  <c r="M39" i="17"/>
  <c r="L39" i="17"/>
  <c r="M38" i="17"/>
  <c r="L38" i="17"/>
  <c r="M37" i="17"/>
  <c r="L37" i="17"/>
  <c r="M36" i="17"/>
  <c r="L36" i="17"/>
  <c r="M35" i="17"/>
  <c r="L35" i="17"/>
  <c r="M33" i="17"/>
  <c r="L33" i="17"/>
  <c r="M32" i="17"/>
  <c r="L32" i="17"/>
  <c r="M31" i="17"/>
  <c r="L31" i="17"/>
  <c r="M30" i="17"/>
  <c r="L30" i="17"/>
  <c r="M29" i="17"/>
  <c r="L29" i="17"/>
  <c r="M28" i="17"/>
  <c r="L28" i="17"/>
  <c r="M27" i="17"/>
  <c r="L27" i="17"/>
  <c r="M26" i="17"/>
  <c r="L26" i="17"/>
  <c r="M25" i="17"/>
  <c r="L25" i="17"/>
  <c r="M24" i="17"/>
  <c r="L24" i="17"/>
  <c r="M23" i="17"/>
  <c r="L23" i="17"/>
  <c r="G57" i="16"/>
  <c r="G56" i="16"/>
  <c r="G21" i="16"/>
  <c r="J54" i="16"/>
  <c r="J53" i="16"/>
  <c r="J51" i="16"/>
  <c r="J50" i="16"/>
  <c r="J49" i="16"/>
  <c r="J47" i="16"/>
  <c r="J46" i="16"/>
  <c r="J45" i="16"/>
  <c r="J44" i="16"/>
  <c r="J43" i="16"/>
  <c r="J40" i="16"/>
  <c r="J41" i="16"/>
  <c r="J39" i="16"/>
  <c r="J38" i="16"/>
  <c r="J37" i="16"/>
  <c r="J36" i="16"/>
  <c r="J35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N32" i="17" l="1"/>
  <c r="N44" i="17"/>
  <c r="N49" i="17"/>
  <c r="N40" i="17"/>
  <c r="N54" i="17"/>
  <c r="N25" i="17"/>
  <c r="N29" i="17"/>
  <c r="N33" i="17"/>
  <c r="N36" i="17"/>
  <c r="N41" i="17"/>
  <c r="N35" i="17"/>
  <c r="N26" i="17"/>
  <c r="N28" i="17"/>
  <c r="N30" i="17"/>
  <c r="N45" i="17"/>
  <c r="N50" i="17"/>
  <c r="N43" i="17"/>
  <c r="N47" i="17"/>
  <c r="N31" i="17"/>
  <c r="N46" i="17"/>
  <c r="N51" i="17"/>
  <c r="N53" i="17"/>
  <c r="N39" i="17"/>
  <c r="N38" i="17"/>
  <c r="N37" i="17"/>
  <c r="N27" i="17"/>
  <c r="N24" i="17"/>
  <c r="N23" i="17"/>
  <c r="G55" i="16"/>
  <c r="F52" i="18"/>
  <c r="H52" i="18"/>
  <c r="H51" i="18"/>
  <c r="H50" i="18"/>
  <c r="G23" i="18"/>
  <c r="G30" i="18"/>
  <c r="G38" i="18"/>
  <c r="G50" i="18" s="1"/>
  <c r="G55" i="18" s="1"/>
  <c r="S24" i="18"/>
  <c r="S26" i="18"/>
  <c r="S27" i="18"/>
  <c r="S28" i="18"/>
  <c r="S31" i="18"/>
  <c r="S32" i="18"/>
  <c r="S33" i="18"/>
  <c r="S34" i="18"/>
  <c r="S35" i="18"/>
  <c r="S36" i="18"/>
  <c r="S37" i="18"/>
  <c r="S39" i="18"/>
  <c r="S40" i="18"/>
  <c r="S41" i="18"/>
  <c r="S42" i="18"/>
  <c r="S43" i="18"/>
  <c r="S45" i="18"/>
  <c r="S46" i="18"/>
  <c r="S48" i="18"/>
  <c r="S25" i="18"/>
  <c r="H55" i="18" l="1"/>
  <c r="D20" i="20"/>
  <c r="I31" i="19"/>
  <c r="H22" i="16" l="1"/>
  <c r="H21" i="16" l="1"/>
  <c r="J57" i="16" l="1"/>
  <c r="G39" i="19" l="1"/>
  <c r="E28" i="19"/>
  <c r="K28" i="19" s="1"/>
  <c r="E42" i="17" l="1"/>
  <c r="L34" i="17"/>
  <c r="I29" i="17"/>
  <c r="L42" i="17" l="1"/>
  <c r="I21" i="19"/>
  <c r="I38" i="17" l="1"/>
  <c r="I27" i="17"/>
  <c r="E52" i="17"/>
  <c r="L52" i="17" s="1"/>
  <c r="I26" i="18"/>
  <c r="I24" i="18"/>
  <c r="E31" i="20" l="1"/>
  <c r="G22" i="17" l="1"/>
  <c r="F22" i="17"/>
  <c r="M22" i="17" s="1"/>
  <c r="E22" i="17"/>
  <c r="L22" i="17" s="1"/>
  <c r="E52" i="16"/>
  <c r="J52" i="16" s="1"/>
  <c r="F21" i="16"/>
  <c r="N22" i="17" l="1"/>
  <c r="E35" i="19"/>
  <c r="K35" i="19" s="1"/>
  <c r="I37" i="19" l="1"/>
  <c r="I36" i="19"/>
  <c r="I34" i="19"/>
  <c r="I33" i="19" s="1"/>
  <c r="I32" i="19"/>
  <c r="I30" i="19"/>
  <c r="I29" i="19"/>
  <c r="I27" i="19"/>
  <c r="I26" i="19"/>
  <c r="I25" i="19"/>
  <c r="I24" i="19"/>
  <c r="I22" i="19"/>
  <c r="I23" i="19"/>
  <c r="M56" i="17"/>
  <c r="D32" i="20"/>
  <c r="D34" i="20"/>
  <c r="D31" i="20"/>
  <c r="D35" i="20"/>
  <c r="I35" i="19" l="1"/>
  <c r="I38" i="19" s="1"/>
  <c r="I28" i="19"/>
  <c r="I36" i="18" l="1"/>
  <c r="L36" i="18"/>
  <c r="F34" i="16" l="1"/>
  <c r="E45" i="20" l="1"/>
  <c r="E46" i="20"/>
  <c r="E35" i="20"/>
  <c r="F35" i="20" s="1"/>
  <c r="E24" i="20"/>
  <c r="D46" i="20"/>
  <c r="D24" i="20"/>
  <c r="D45" i="20"/>
  <c r="A43" i="20"/>
  <c r="A44" i="20" s="1"/>
  <c r="A45" i="20" s="1"/>
  <c r="A32" i="20"/>
  <c r="A33" i="20" s="1"/>
  <c r="A34" i="20" s="1"/>
  <c r="E33" i="20"/>
  <c r="D33" i="20"/>
  <c r="L56" i="17"/>
  <c r="N56" i="17" s="1"/>
  <c r="E32" i="20"/>
  <c r="J56" i="16"/>
  <c r="E34" i="20"/>
  <c r="F34" i="20" s="1"/>
  <c r="F39" i="19"/>
  <c r="E39" i="19"/>
  <c r="K39" i="19" s="1"/>
  <c r="E44" i="20"/>
  <c r="D44" i="20"/>
  <c r="F57" i="17"/>
  <c r="M57" i="17" s="1"/>
  <c r="E57" i="17"/>
  <c r="E43" i="20"/>
  <c r="D43" i="20"/>
  <c r="L57" i="17" l="1"/>
  <c r="N57" i="17"/>
  <c r="F46" i="20"/>
  <c r="E36" i="20"/>
  <c r="F33" i="20"/>
  <c r="F31" i="20"/>
  <c r="D36" i="20"/>
  <c r="F45" i="20"/>
  <c r="D42" i="20"/>
  <c r="D47" i="20" s="1"/>
  <c r="S52" i="18"/>
  <c r="E42" i="20" l="1"/>
  <c r="E47" i="20" s="1"/>
  <c r="F47" i="20"/>
  <c r="F36" i="20"/>
  <c r="G19" i="6" l="1"/>
  <c r="F47" i="18" l="1"/>
  <c r="S47" i="18" s="1"/>
  <c r="E34" i="16" l="1"/>
  <c r="J34" i="16" s="1"/>
  <c r="S30" i="18" l="1"/>
  <c r="H61" i="17" l="1"/>
  <c r="E33" i="19"/>
  <c r="E38" i="19" l="1"/>
  <c r="K33" i="19"/>
  <c r="E22" i="20"/>
  <c r="E20" i="20"/>
  <c r="E23" i="20"/>
  <c r="K38" i="19" l="1"/>
  <c r="E42" i="19"/>
  <c r="F38" i="18"/>
  <c r="F48" i="17"/>
  <c r="M48" i="17" s="1"/>
  <c r="S38" i="18" l="1"/>
  <c r="F24" i="20"/>
  <c r="I31" i="17"/>
  <c r="E21" i="16"/>
  <c r="J21" i="16" s="1"/>
  <c r="I29" i="18"/>
  <c r="G47" i="18"/>
  <c r="I24" i="17"/>
  <c r="I57" i="17" s="1"/>
  <c r="I32" i="17"/>
  <c r="I53" i="17"/>
  <c r="I25" i="17"/>
  <c r="I28" i="17"/>
  <c r="I30" i="17"/>
  <c r="I33" i="17"/>
  <c r="I36" i="17"/>
  <c r="I39" i="17"/>
  <c r="I41" i="17"/>
  <c r="I40" i="17"/>
  <c r="I43" i="17"/>
  <c r="I44" i="17"/>
  <c r="I45" i="17"/>
  <c r="I46" i="17"/>
  <c r="I51" i="17"/>
  <c r="I35" i="17"/>
  <c r="E42" i="16"/>
  <c r="E55" i="16" s="1"/>
  <c r="E61" i="16" s="1"/>
  <c r="E48" i="16"/>
  <c r="J48" i="16" s="1"/>
  <c r="H25" i="16"/>
  <c r="F23" i="18"/>
  <c r="S23" i="18" s="1"/>
  <c r="I31" i="18"/>
  <c r="I32" i="18"/>
  <c r="I33" i="18"/>
  <c r="I34" i="18"/>
  <c r="I35" i="18"/>
  <c r="I51" i="18" s="1"/>
  <c r="I37" i="18"/>
  <c r="I40" i="18"/>
  <c r="I41" i="18"/>
  <c r="I42" i="18"/>
  <c r="I43" i="18"/>
  <c r="F44" i="18"/>
  <c r="S44" i="18" s="1"/>
  <c r="E48" i="17"/>
  <c r="E55" i="17" s="1"/>
  <c r="E61" i="17" s="1"/>
  <c r="I50" i="17"/>
  <c r="I49" i="17"/>
  <c r="I23" i="17"/>
  <c r="I47" i="17"/>
  <c r="F52" i="16"/>
  <c r="H24" i="16"/>
  <c r="H30" i="16"/>
  <c r="H31" i="16"/>
  <c r="H33" i="16"/>
  <c r="H35" i="16"/>
  <c r="H44" i="16"/>
  <c r="H46" i="16"/>
  <c r="H47" i="16"/>
  <c r="H50" i="16"/>
  <c r="H27" i="16"/>
  <c r="I28" i="18"/>
  <c r="I27" i="18"/>
  <c r="I23" i="18"/>
  <c r="I39" i="18"/>
  <c r="I45" i="18"/>
  <c r="H28" i="16"/>
  <c r="H32" i="16"/>
  <c r="H26" i="16"/>
  <c r="H36" i="16"/>
  <c r="H37" i="16"/>
  <c r="H39" i="16"/>
  <c r="H41" i="16"/>
  <c r="H40" i="16"/>
  <c r="H43" i="16"/>
  <c r="H45" i="16"/>
  <c r="H51" i="16"/>
  <c r="H53" i="16"/>
  <c r="F34" i="17"/>
  <c r="M34" i="17" s="1"/>
  <c r="N34" i="17" s="1"/>
  <c r="F42" i="17"/>
  <c r="F52" i="17"/>
  <c r="M52" i="17" s="1"/>
  <c r="N52" i="17" s="1"/>
  <c r="I39" i="19"/>
  <c r="F28" i="19"/>
  <c r="F33" i="19"/>
  <c r="F35" i="19"/>
  <c r="L28" i="18"/>
  <c r="L24" i="18"/>
  <c r="L47" i="18"/>
  <c r="L43" i="18"/>
  <c r="K50" i="18"/>
  <c r="L49" i="18"/>
  <c r="L25" i="18"/>
  <c r="L26" i="18"/>
  <c r="L27" i="18"/>
  <c r="L29" i="18"/>
  <c r="L31" i="18"/>
  <c r="L32" i="18"/>
  <c r="L33" i="18"/>
  <c r="L34" i="18"/>
  <c r="L35" i="18"/>
  <c r="L37" i="18"/>
  <c r="L38" i="18"/>
  <c r="L39" i="18"/>
  <c r="L40" i="18"/>
  <c r="L41" i="18"/>
  <c r="L42" i="18"/>
  <c r="L44" i="18"/>
  <c r="L45" i="18"/>
  <c r="L46" i="18"/>
  <c r="L48" i="18"/>
  <c r="A21" i="20"/>
  <c r="A22" i="20" s="1"/>
  <c r="A23" i="20" s="1"/>
  <c r="F23" i="20"/>
  <c r="I22" i="20"/>
  <c r="F50" i="18" l="1"/>
  <c r="S50" i="18" s="1"/>
  <c r="L48" i="17"/>
  <c r="N48" i="17" s="1"/>
  <c r="F55" i="17"/>
  <c r="F61" i="17" s="1"/>
  <c r="M42" i="17"/>
  <c r="N42" i="17" s="1"/>
  <c r="J42" i="16"/>
  <c r="J55" i="16"/>
  <c r="I22" i="17"/>
  <c r="F38" i="19"/>
  <c r="H56" i="16"/>
  <c r="H38" i="16"/>
  <c r="H34" i="16" s="1"/>
  <c r="H29" i="16"/>
  <c r="E21" i="20"/>
  <c r="E25" i="20" s="1"/>
  <c r="I48" i="18"/>
  <c r="I46" i="18"/>
  <c r="I44" i="18" s="1"/>
  <c r="G52" i="17"/>
  <c r="G34" i="17"/>
  <c r="H52" i="16"/>
  <c r="F42" i="16"/>
  <c r="H57" i="16"/>
  <c r="I38" i="18"/>
  <c r="I37" i="17"/>
  <c r="H49" i="16"/>
  <c r="H48" i="16" s="1"/>
  <c r="G55" i="17"/>
  <c r="D22" i="20" s="1"/>
  <c r="I48" i="17"/>
  <c r="I42" i="17"/>
  <c r="G38" i="19"/>
  <c r="G42" i="19" s="1"/>
  <c r="F55" i="16" l="1"/>
  <c r="F61" i="16" s="1"/>
  <c r="F55" i="18"/>
  <c r="S55" i="18" s="1"/>
  <c r="L55" i="17"/>
  <c r="M55" i="17"/>
  <c r="I55" i="17"/>
  <c r="I34" i="17"/>
  <c r="I50" i="18"/>
  <c r="F20" i="20" s="1"/>
  <c r="G61" i="17"/>
  <c r="I23" i="20"/>
  <c r="H42" i="16"/>
  <c r="H55" i="16" s="1"/>
  <c r="F21" i="20" s="1"/>
  <c r="I47" i="18"/>
  <c r="I52" i="18"/>
  <c r="I30" i="18"/>
  <c r="N55" i="17" l="1"/>
  <c r="F22" i="20"/>
  <c r="F25" i="20" s="1"/>
  <c r="I61" i="17"/>
  <c r="D23" i="20"/>
  <c r="D21" i="20"/>
  <c r="I20" i="20"/>
  <c r="L30" i="18"/>
  <c r="J23" i="20"/>
  <c r="I21" i="20"/>
  <c r="O50" i="18"/>
  <c r="G24" i="20" l="1"/>
  <c r="J22" i="20"/>
  <c r="D25" i="20"/>
  <c r="G25" i="20" s="1"/>
  <c r="I25" i="20"/>
  <c r="M50" i="18"/>
  <c r="L50" i="18"/>
  <c r="J21" i="20"/>
  <c r="J20" i="20" l="1"/>
  <c r="J25" i="20" l="1"/>
</calcChain>
</file>

<file path=xl/sharedStrings.xml><?xml version="1.0" encoding="utf-8"?>
<sst xmlns="http://schemas.openxmlformats.org/spreadsheetml/2006/main" count="591" uniqueCount="165">
  <si>
    <t>Наименование учреждений</t>
  </si>
  <si>
    <t xml:space="preserve">натуральные показатели (Гкал.)   </t>
  </si>
  <si>
    <t>в денежном выражении (руб.)</t>
  </si>
  <si>
    <t>Военкомат</t>
  </si>
  <si>
    <t>ДДУ</t>
  </si>
  <si>
    <t>СШ</t>
  </si>
  <si>
    <t>Спец. корр. шк. интернат</t>
  </si>
  <si>
    <t>Внешк. учреждения</t>
  </si>
  <si>
    <t>Библиотеки</t>
  </si>
  <si>
    <t>ДК</t>
  </si>
  <si>
    <t>Музей</t>
  </si>
  <si>
    <t>ДЮСШ-2</t>
  </si>
  <si>
    <t xml:space="preserve"> </t>
  </si>
  <si>
    <t>В денежном выражении (руб.)</t>
  </si>
  <si>
    <t xml:space="preserve">натуральные показатели (Квт/ч.)   </t>
  </si>
  <si>
    <t>Непол.ср.школы</t>
  </si>
  <si>
    <t>натуральные показатели (Куб.м.)   канализ</t>
  </si>
  <si>
    <t>МУ «Дубоссарское УНО»</t>
  </si>
  <si>
    <t>МУ "Дубоссарское УНО" в т.ч.</t>
  </si>
  <si>
    <t>Реабилит.центр</t>
  </si>
  <si>
    <t>ДЮСШ-3</t>
  </si>
  <si>
    <t>СДЮСШОР гребли</t>
  </si>
  <si>
    <t>натуральные показатели (Куб.м.)  вода</t>
  </si>
  <si>
    <t xml:space="preserve">натуральные показатели БАЛЛОНЫ (шт.)   </t>
  </si>
  <si>
    <t>01</t>
  </si>
  <si>
    <t xml:space="preserve">Раздел </t>
  </si>
  <si>
    <t>Подраздел</t>
  </si>
  <si>
    <t>Код учр-ния</t>
  </si>
  <si>
    <t>051</t>
  </si>
  <si>
    <t>13</t>
  </si>
  <si>
    <t>03</t>
  </si>
  <si>
    <t>053</t>
  </si>
  <si>
    <t>054</t>
  </si>
  <si>
    <t>17</t>
  </si>
  <si>
    <t>124</t>
  </si>
  <si>
    <t>09</t>
  </si>
  <si>
    <t>02</t>
  </si>
  <si>
    <t>07</t>
  </si>
  <si>
    <t>070</t>
  </si>
  <si>
    <t>14</t>
  </si>
  <si>
    <t>089</t>
  </si>
  <si>
    <t>015</t>
  </si>
  <si>
    <t>011</t>
  </si>
  <si>
    <t>057</t>
  </si>
  <si>
    <t>087</t>
  </si>
  <si>
    <t>088</t>
  </si>
  <si>
    <t>06</t>
  </si>
  <si>
    <t>04</t>
  </si>
  <si>
    <t>010</t>
  </si>
  <si>
    <t>035</t>
  </si>
  <si>
    <t>30</t>
  </si>
  <si>
    <t>214</t>
  </si>
  <si>
    <t>10</t>
  </si>
  <si>
    <t>Глава</t>
  </si>
  <si>
    <t>Государственной администрации Дубоссарского р-на и г.Дубоссары</t>
  </si>
  <si>
    <t>Э.Д. Канцелевич</t>
  </si>
  <si>
    <t>Финансового управления г.Дубоссары и Дубоссарского района</t>
  </si>
  <si>
    <t>МУ "Дубоссарское УФКСиТ" в т.ч.</t>
  </si>
  <si>
    <t>экономическая классификация (статьи)</t>
  </si>
  <si>
    <t>1</t>
  </si>
  <si>
    <t>Оплата тепловой энергии</t>
  </si>
  <si>
    <t>Оплата освещения помещений</t>
  </si>
  <si>
    <t>Оплата водоснабжения помещений</t>
  </si>
  <si>
    <t>Оплата газа</t>
  </si>
  <si>
    <t>Администрация с.Дзержинское</t>
  </si>
  <si>
    <t>№ п/п</t>
  </si>
  <si>
    <t>МУ "Дубоссарское УК" в т.ч.</t>
  </si>
  <si>
    <t>И.о.начальника</t>
  </si>
  <si>
    <t>Е.А.Чеботару</t>
  </si>
  <si>
    <t>Госадминистрация в т.ч.</t>
  </si>
  <si>
    <t>Содержание кабинетов переданных другим учрежд.</t>
  </si>
  <si>
    <t>Госадминистрация</t>
  </si>
  <si>
    <t>Cодержание кабинетов переданных другим учрежд</t>
  </si>
  <si>
    <t>129</t>
  </si>
  <si>
    <t>Утверждено:</t>
  </si>
  <si>
    <t xml:space="preserve">Глава государственной администрации </t>
  </si>
  <si>
    <t>Дубоссарского  района и города Дубоссары</t>
  </si>
  <si>
    <t>Ф.Г. Ковалёв</t>
  </si>
  <si>
    <t>131</t>
  </si>
  <si>
    <t>Администрация с.Дойбаны</t>
  </si>
  <si>
    <t xml:space="preserve"> Администрация с.Дойбаны</t>
  </si>
  <si>
    <t>Администрация с.Н.Комиссаровка</t>
  </si>
  <si>
    <t>Администрация с.Кр. Виноградарь</t>
  </si>
  <si>
    <t>Администрация с.Гармацкое</t>
  </si>
  <si>
    <t>Администрация с.Гояны</t>
  </si>
  <si>
    <t>Администрация с.Н-Комиссаровка</t>
  </si>
  <si>
    <t xml:space="preserve"> Администрация с.Гармацкое</t>
  </si>
  <si>
    <t>Администрация с.Дубово</t>
  </si>
  <si>
    <t>Администрация с.Роги</t>
  </si>
  <si>
    <t>Администрация с.Цыбулевка</t>
  </si>
  <si>
    <t>_______________ А. Н. Коломыцев</t>
  </si>
  <si>
    <t>Администрация с. Гоян</t>
  </si>
  <si>
    <t>Администрация с. Гармацкое</t>
  </si>
  <si>
    <t>Администрация с. Цыбулевка</t>
  </si>
  <si>
    <t>Администрация с.Н Комиссаровка</t>
  </si>
  <si>
    <t>12</t>
  </si>
  <si>
    <t>182</t>
  </si>
  <si>
    <t>Администрация с. Дубово</t>
  </si>
  <si>
    <t xml:space="preserve">МУ Служба социальной помощи Дубоссарского района и г. Дубоссары </t>
  </si>
  <si>
    <t>МУ Служба социальной помощи Дубоссарского района и г. Дубоссары  в т.ч</t>
  </si>
  <si>
    <t>МУ "Служба социальной помощи Дубоссарского района и г. Дубоссары"  в т.ч</t>
  </si>
  <si>
    <t xml:space="preserve">натуральные показатели (тыс.куб.м)   </t>
  </si>
  <si>
    <t>_____ сессии _____ созыва</t>
  </si>
  <si>
    <t>Предельные расходы на оплату коммунальных услуг</t>
  </si>
  <si>
    <t xml:space="preserve"> Предельные расходы на оплату коммунальных услуг</t>
  </si>
  <si>
    <t>ИТОГО по местному бюджету (прочие расходы):</t>
  </si>
  <si>
    <t>ИТОГО по платным услугам:</t>
  </si>
  <si>
    <t>ИТОГО по местному бюджету (СЗС):</t>
  </si>
  <si>
    <t>130</t>
  </si>
  <si>
    <t>Реабилитационный центр</t>
  </si>
  <si>
    <t>Социально защищенные статьи</t>
  </si>
  <si>
    <t>Платные услуги</t>
  </si>
  <si>
    <t>к Решению</t>
  </si>
  <si>
    <t>Оплата льгот по жилищным и коммунальным услугам, а также услугам связи</t>
  </si>
  <si>
    <t>Статья 110 770</t>
  </si>
  <si>
    <t>Всего по бюджету:</t>
  </si>
  <si>
    <t xml:space="preserve"> Предельные расходы местного бюджета Дубоссарского района и города Дубоссары</t>
  </si>
  <si>
    <t xml:space="preserve"> Предельные расходы местного бюджета Дубоссарского ройона и города Дубоссары</t>
  </si>
  <si>
    <t>Предельные расходы местного бюджета Дубоссарского района и города Дубоссары</t>
  </si>
  <si>
    <t>дойбаны есть изменения на 15 кубов</t>
  </si>
  <si>
    <t>Музыкальная школа</t>
  </si>
  <si>
    <t>Художественная  школа</t>
  </si>
  <si>
    <t>Свод предельных расходов местного бюджета Дубоссарского района и города Дубоссары на оплату коммунальных услуг, оплату льгот по жилищным и коммунальным услугам, а также услугам связи на 2025 год</t>
  </si>
  <si>
    <t>Расходы подлежащие финансированию       в 2025 г.  (руб.)</t>
  </si>
  <si>
    <t>Расходы подлежащие финансированию       в 2025г.  (руб.)</t>
  </si>
  <si>
    <t>на 2025 год по тепловой энергии (ст.110720)</t>
  </si>
  <si>
    <t xml:space="preserve">Расходы подлежащие финансированию       в 2025 г.  (руб.) </t>
  </si>
  <si>
    <t>на 2025 год по электроэнергии (ст.110730)</t>
  </si>
  <si>
    <t xml:space="preserve">Расходы подлежащие финансированию в 2025 г.  (руб.)      </t>
  </si>
  <si>
    <t>на 2025 год по воде и водоотведению (ст.110740)</t>
  </si>
  <si>
    <t>на 2025 год по газу (ст.110780)</t>
  </si>
  <si>
    <t xml:space="preserve">на 2025 год по оплате льгот по жилищным и коммунальным услугам, а также услугам связи </t>
  </si>
  <si>
    <r>
      <rPr>
        <b/>
        <sz val="12"/>
        <rFont val="Times New Roman"/>
        <family val="1"/>
        <charset val="204"/>
      </rPr>
      <t>Примечание:</t>
    </r>
    <r>
      <rPr>
        <sz val="12"/>
        <rFont val="Times New Roman"/>
        <family val="1"/>
        <charset val="204"/>
      </rPr>
      <t xml:space="preserve"> Остаток денежных средств с 2024 года по платным услугам составляет в общей сумме 2 126,00 рублей, в том числе:                                                                                                                                             - МУ "Служба социальной помощи Дубоссарского района и г. Дубоссары" в общей сумме сумме 1240,00 рублей;                                 - Госадарственная администрация Дубоссарского района и города Дубоссары в общей сумме 886,00 рублей.</t>
    </r>
  </si>
  <si>
    <r>
      <rPr>
        <b/>
        <sz val="12"/>
        <rFont val="Times New Roman"/>
        <family val="1"/>
        <charset val="204"/>
      </rPr>
      <t>Примечание:</t>
    </r>
    <r>
      <rPr>
        <sz val="12"/>
        <rFont val="Times New Roman"/>
        <family val="1"/>
        <charset val="204"/>
      </rPr>
      <t xml:space="preserve"> Остаток денежных средств с 2024 года по платным услугам МУ "Служба социальной помощи Дубоссарского района и г. Дубоссары" составляет 717,00 рубля</t>
    </r>
  </si>
  <si>
    <r>
      <rPr>
        <b/>
        <sz val="12"/>
        <rFont val="Times New Roman"/>
        <family val="1"/>
        <charset val="204"/>
      </rPr>
      <t>Примечание:</t>
    </r>
    <r>
      <rPr>
        <sz val="12"/>
        <rFont val="Times New Roman"/>
        <family val="1"/>
        <charset val="204"/>
      </rPr>
      <t xml:space="preserve"> Остаток денежных средств с 2024 года по платным услугам МУ "Служба социальной помощи Дубоссарского района и г. Дубоссары" составляет 153,00 рубля.</t>
    </r>
  </si>
  <si>
    <r>
      <rPr>
        <b/>
        <sz val="12"/>
        <rFont val="Times New Roman"/>
        <family val="1"/>
        <charset val="204"/>
      </rPr>
      <t>Примечание:</t>
    </r>
    <r>
      <rPr>
        <sz val="12"/>
        <rFont val="Times New Roman"/>
        <family val="1"/>
        <charset val="204"/>
      </rPr>
      <t xml:space="preserve"> Остаток денежных средств с 2024 года по платным услугам составляет в общей сумме 1 256,00 рублей, в том числе:                                                                                                                                             - МУ "Служба социальной помощи Дубоссарского района и г. Дубоссары" в общей сумме сумме 370,00 рублей;                                                       - Госадарственная администрация Дубоссарского района и города Дубоссары в общей сумме 886,00 рублей.</t>
    </r>
  </si>
  <si>
    <t>Совета народных депутатов</t>
  </si>
  <si>
    <t>Дубоссарского района и г.Дубоссары</t>
  </si>
  <si>
    <t>народных депутатов Дубоссарского района  и города Дубоссары от</t>
  </si>
  <si>
    <t>____     ____________  2025 г.</t>
  </si>
  <si>
    <t>Приложение № 3 к Решению 3 пл. зас. 29 сессии 26 созыва Совета</t>
  </si>
  <si>
    <t xml:space="preserve"> 18.02.2025 года </t>
  </si>
  <si>
    <t>Приложение № 3.1 к Решению 3 пл. зас. 29 сессии 26 созыва Совета</t>
  </si>
  <si>
    <t>Приложение № 3.2 к Решению 3 пл. зас. 29 сессии 26 созыва Совета</t>
  </si>
  <si>
    <t>Приложение № 3.3 к Решению 3 пл. зас. 29 сессии 26 созыва Совета</t>
  </si>
  <si>
    <t>Приложение № 3.5 к Решению 3 пл. зас. 29 сессии 26 созыва Совета</t>
  </si>
  <si>
    <t>Приложение № 3.4 к Решению 3 пл. зас. 29 сессии 26 созыва Совета</t>
  </si>
  <si>
    <t>Приложение № 4</t>
  </si>
  <si>
    <t>Приложение № 5</t>
  </si>
  <si>
    <t>Приложение № 6</t>
  </si>
  <si>
    <t>Приложение № 7</t>
  </si>
  <si>
    <t>Приложение № 8</t>
  </si>
  <si>
    <t>Приложение № 9</t>
  </si>
  <si>
    <t xml:space="preserve">Расходы подлежащие финансированию       в 2025 г. </t>
  </si>
  <si>
    <t>Задолженность за потребляемые коммунальные услуги за 2025 г.  (руб.)</t>
  </si>
  <si>
    <t>Задолженность      за 2025 г.  (руб.)</t>
  </si>
  <si>
    <t>Задолженность      за 2025 г. (руб.)</t>
  </si>
  <si>
    <t>Задолженность           за 2025 г.  (руб.)</t>
  </si>
  <si>
    <t>30  сессии   26  созыва</t>
  </si>
  <si>
    <t>05     июня  2025 г.</t>
  </si>
  <si>
    <t>30  сессии 26  созыва</t>
  </si>
  <si>
    <t>05    июня   2025 г.</t>
  </si>
  <si>
    <t xml:space="preserve"> 30  сессии  26  созыва</t>
  </si>
  <si>
    <t>30 сессии  26   созыва</t>
  </si>
  <si>
    <t>05  июня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</si>
</sst>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0.000"/>
    <numFmt numFmtId="166" formatCode="#,##0_ ;[Red]\-#,##0\ "/>
    <numFmt numFmtId="167" formatCode="#,##0_ ;\-#,##0\ "/>
    <numFmt numFmtId="168" formatCode="#,##0.0"/>
  </numFmts>
  <fonts count="19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indexed="1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0" fillId="0" borderId="0" xfId="0" applyFill="1"/>
    <xf numFmtId="3" fontId="2" fillId="0" borderId="0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Fill="1"/>
    <xf numFmtId="0" fontId="8" fillId="0" borderId="0" xfId="0" applyFont="1" applyFill="1" applyBorder="1" applyAlignment="1">
      <alignment horizontal="center"/>
    </xf>
    <xf numFmtId="0" fontId="6" fillId="0" borderId="0" xfId="0" applyFont="1" applyFill="1"/>
    <xf numFmtId="0" fontId="3" fillId="0" borderId="0" xfId="0" applyFont="1" applyFill="1"/>
    <xf numFmtId="0" fontId="6" fillId="0" borderId="0" xfId="0" applyFont="1"/>
    <xf numFmtId="0" fontId="3" fillId="0" borderId="0" xfId="0" applyFont="1"/>
    <xf numFmtId="3" fontId="3" fillId="0" borderId="0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Fill="1" applyAlignment="1"/>
    <xf numFmtId="0" fontId="3" fillId="0" borderId="0" xfId="0" applyFont="1" applyAlignment="1">
      <alignment horizontal="left"/>
    </xf>
    <xf numFmtId="3" fontId="0" fillId="0" borderId="0" xfId="0" applyNumberFormat="1" applyFill="1"/>
    <xf numFmtId="3" fontId="2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3" fontId="3" fillId="0" borderId="7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/>
    </xf>
    <xf numFmtId="0" fontId="3" fillId="3" borderId="7" xfId="0" applyFont="1" applyFill="1" applyBorder="1" applyAlignment="1">
      <alignment vertical="center" wrapText="1"/>
    </xf>
    <xf numFmtId="4" fontId="2" fillId="3" borderId="7" xfId="0" applyNumberFormat="1" applyFont="1" applyFill="1" applyBorder="1" applyAlignment="1">
      <alignment horizontal="center" vertical="center" wrapText="1"/>
    </xf>
    <xf numFmtId="3" fontId="3" fillId="3" borderId="7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49" fontId="8" fillId="0" borderId="10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6" fillId="0" borderId="0" xfId="0" applyFont="1" applyFill="1" applyBorder="1"/>
    <xf numFmtId="0" fontId="6" fillId="0" borderId="0" xfId="0" applyFont="1" applyBorder="1"/>
    <xf numFmtId="3" fontId="2" fillId="0" borderId="14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5" fillId="0" borderId="0" xfId="0" applyFont="1"/>
    <xf numFmtId="4" fontId="0" fillId="0" borderId="0" xfId="0" applyNumberFormat="1" applyFill="1"/>
    <xf numFmtId="0" fontId="3" fillId="0" borderId="0" xfId="0" applyFont="1" applyFill="1" applyAlignment="1">
      <alignment horizontal="left"/>
    </xf>
    <xf numFmtId="0" fontId="13" fillId="0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/>
    <xf numFmtId="0" fontId="3" fillId="0" borderId="0" xfId="0" applyFont="1" applyFill="1" applyBorder="1"/>
    <xf numFmtId="0" fontId="7" fillId="0" borderId="0" xfId="0" applyFont="1" applyFill="1"/>
    <xf numFmtId="0" fontId="12" fillId="0" borderId="0" xfId="0" applyFont="1" applyFill="1"/>
    <xf numFmtId="0" fontId="0" fillId="0" borderId="0" xfId="0" applyFill="1" applyBorder="1"/>
    <xf numFmtId="0" fontId="4" fillId="0" borderId="0" xfId="0" applyFont="1" applyFill="1"/>
    <xf numFmtId="0" fontId="8" fillId="0" borderId="0" xfId="0" applyFont="1" applyFill="1"/>
    <xf numFmtId="0" fontId="4" fillId="0" borderId="0" xfId="0" applyFont="1" applyFill="1" applyAlignment="1">
      <alignment horizontal="center"/>
    </xf>
    <xf numFmtId="0" fontId="3" fillId="0" borderId="1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top" wrapText="1"/>
    </xf>
    <xf numFmtId="3" fontId="2" fillId="0" borderId="1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2" fontId="8" fillId="0" borderId="18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3" fontId="3" fillId="0" borderId="8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3" fontId="2" fillId="0" borderId="12" xfId="0" applyNumberFormat="1" applyFont="1" applyFill="1" applyBorder="1" applyAlignment="1">
      <alignment horizontal="center" vertical="center" wrapText="1"/>
    </xf>
    <xf numFmtId="3" fontId="6" fillId="0" borderId="0" xfId="0" applyNumberFormat="1" applyFont="1"/>
    <xf numFmtId="2" fontId="6" fillId="0" borderId="0" xfId="0" applyNumberFormat="1" applyFont="1" applyFill="1"/>
    <xf numFmtId="165" fontId="2" fillId="0" borderId="2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Alignment="1">
      <alignment horizontal="center"/>
    </xf>
    <xf numFmtId="1" fontId="0" fillId="0" borderId="0" xfId="0" applyNumberFormat="1" applyFill="1"/>
    <xf numFmtId="3" fontId="2" fillId="0" borderId="13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4" fontId="14" fillId="0" borderId="0" xfId="0" applyNumberFormat="1" applyFont="1" applyFill="1" applyBorder="1" applyAlignment="1">
      <alignment vertical="center" wrapText="1"/>
    </xf>
    <xf numFmtId="166" fontId="0" fillId="0" borderId="0" xfId="0" applyNumberFormat="1" applyFill="1"/>
    <xf numFmtId="0" fontId="0" fillId="2" borderId="0" xfId="0" applyFill="1"/>
    <xf numFmtId="0" fontId="15" fillId="0" borderId="0" xfId="0" applyFont="1" applyBorder="1"/>
    <xf numFmtId="0" fontId="16" fillId="0" borderId="0" xfId="0" applyFont="1" applyFill="1"/>
    <xf numFmtId="2" fontId="16" fillId="0" borderId="0" xfId="0" applyNumberFormat="1" applyFont="1" applyFill="1"/>
    <xf numFmtId="3" fontId="16" fillId="0" borderId="0" xfId="0" applyNumberFormat="1" applyFont="1" applyFill="1"/>
    <xf numFmtId="0" fontId="6" fillId="4" borderId="0" xfId="0" applyFont="1" applyFill="1"/>
    <xf numFmtId="0" fontId="0" fillId="4" borderId="0" xfId="0" applyFill="1"/>
    <xf numFmtId="3" fontId="2" fillId="0" borderId="17" xfId="0" applyNumberFormat="1" applyFont="1" applyFill="1" applyBorder="1" applyAlignment="1">
      <alignment horizontal="center" vertical="center" wrapText="1"/>
    </xf>
    <xf numFmtId="3" fontId="2" fillId="0" borderId="24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3" fontId="17" fillId="5" borderId="5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2" fillId="0" borderId="2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9" fontId="6" fillId="0" borderId="0" xfId="0" applyNumberFormat="1" applyFont="1"/>
    <xf numFmtId="3" fontId="3" fillId="0" borderId="0" xfId="0" applyNumberFormat="1" applyFont="1" applyFill="1" applyAlignment="1">
      <alignment horizontal="center" vertical="center"/>
    </xf>
    <xf numFmtId="4" fontId="2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2" fillId="0" borderId="0" xfId="0" applyNumberFormat="1" applyFont="1" applyFill="1"/>
    <xf numFmtId="2" fontId="2" fillId="0" borderId="0" xfId="0" applyNumberFormat="1" applyFont="1" applyFill="1"/>
    <xf numFmtId="4" fontId="2" fillId="0" borderId="0" xfId="0" applyNumberFormat="1" applyFont="1" applyFill="1" applyBorder="1" applyAlignment="1">
      <alignment horizontal="center" vertical="center" wrapText="1"/>
    </xf>
    <xf numFmtId="168" fontId="3" fillId="0" borderId="0" xfId="0" applyNumberFormat="1" applyFont="1" applyFill="1"/>
    <xf numFmtId="3" fontId="4" fillId="0" borderId="0" xfId="0" applyNumberFormat="1" applyFont="1"/>
    <xf numFmtId="2" fontId="1" fillId="0" borderId="0" xfId="0" applyNumberFormat="1" applyFont="1" applyFill="1"/>
    <xf numFmtId="0" fontId="3" fillId="0" borderId="0" xfId="0" applyFont="1" applyFill="1" applyAlignment="1">
      <alignment horizontal="center"/>
    </xf>
    <xf numFmtId="4" fontId="3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4" fontId="8" fillId="0" borderId="2" xfId="0" applyNumberFormat="1" applyFont="1" applyFill="1" applyBorder="1" applyAlignment="1">
      <alignment horizontal="center"/>
    </xf>
    <xf numFmtId="4" fontId="1" fillId="0" borderId="0" xfId="0" applyNumberFormat="1" applyFont="1" applyFill="1"/>
    <xf numFmtId="3" fontId="3" fillId="0" borderId="20" xfId="0" applyNumberFormat="1" applyFont="1" applyFill="1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/>
    </xf>
    <xf numFmtId="3" fontId="3" fillId="0" borderId="21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12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 wrapText="1"/>
    </xf>
    <xf numFmtId="49" fontId="8" fillId="0" borderId="23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vertical="center" wrapText="1"/>
    </xf>
    <xf numFmtId="3" fontId="3" fillId="0" borderId="24" xfId="0" applyNumberFormat="1" applyFont="1" applyFill="1" applyBorder="1" applyAlignment="1">
      <alignment horizontal="center" vertical="center" wrapText="1"/>
    </xf>
    <xf numFmtId="3" fontId="3" fillId="0" borderId="19" xfId="0" applyNumberFormat="1" applyFont="1" applyFill="1" applyBorder="1" applyAlignment="1">
      <alignment horizontal="center" vertical="center" wrapText="1"/>
    </xf>
    <xf numFmtId="0" fontId="1" fillId="6" borderId="0" xfId="0" applyFont="1" applyFill="1"/>
    <xf numFmtId="0" fontId="17" fillId="0" borderId="2" xfId="0" applyFont="1" applyFill="1" applyBorder="1" applyAlignment="1">
      <alignment wrapText="1"/>
    </xf>
    <xf numFmtId="164" fontId="3" fillId="0" borderId="2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 wrapText="1"/>
    </xf>
    <xf numFmtId="165" fontId="17" fillId="0" borderId="2" xfId="0" applyNumberFormat="1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164" fontId="0" fillId="0" borderId="0" xfId="0" applyNumberFormat="1" applyFill="1"/>
    <xf numFmtId="168" fontId="0" fillId="0" borderId="0" xfId="0" applyNumberFormat="1" applyFill="1"/>
    <xf numFmtId="2" fontId="0" fillId="4" borderId="0" xfId="0" applyNumberFormat="1" applyFill="1"/>
    <xf numFmtId="0" fontId="3" fillId="0" borderId="2" xfId="0" applyFont="1" applyFill="1" applyBorder="1" applyAlignment="1">
      <alignment horizontal="center" vertical="center" wrapText="1"/>
    </xf>
    <xf numFmtId="168" fontId="2" fillId="0" borderId="0" xfId="0" applyNumberFormat="1" applyFont="1" applyFill="1"/>
    <xf numFmtId="3" fontId="18" fillId="0" borderId="1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37" xfId="0" applyFont="1" applyFill="1" applyBorder="1" applyAlignment="1">
      <alignment horizontal="left" vertical="center" wrapText="1"/>
    </xf>
    <xf numFmtId="0" fontId="3" fillId="0" borderId="3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/>
    </xf>
    <xf numFmtId="0" fontId="0" fillId="0" borderId="0" xfId="0" applyAlignment="1"/>
    <xf numFmtId="0" fontId="3" fillId="0" borderId="3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8" fillId="0" borderId="37" xfId="0" applyNumberFormat="1" applyFont="1" applyFill="1" applyBorder="1" applyAlignment="1">
      <alignment horizontal="center" vertical="center" wrapText="1"/>
    </xf>
    <xf numFmtId="49" fontId="8" fillId="0" borderId="32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textRotation="90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49" fontId="8" fillId="0" borderId="31" xfId="0" applyNumberFormat="1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textRotation="90" wrapText="1"/>
    </xf>
    <xf numFmtId="0" fontId="9" fillId="0" borderId="36" xfId="0" applyFont="1" applyFill="1" applyBorder="1" applyAlignment="1">
      <alignment horizontal="center" vertical="center" textRotation="90" wrapText="1"/>
    </xf>
    <xf numFmtId="0" fontId="9" fillId="0" borderId="33" xfId="0" applyFont="1" applyFill="1" applyBorder="1" applyAlignment="1">
      <alignment horizontal="center" vertical="center" textRotation="90" wrapText="1"/>
    </xf>
    <xf numFmtId="0" fontId="9" fillId="0" borderId="34" xfId="0" applyFont="1" applyFill="1" applyBorder="1" applyAlignment="1">
      <alignment horizontal="center" vertical="center" textRotation="90" wrapText="1"/>
    </xf>
    <xf numFmtId="0" fontId="9" fillId="0" borderId="30" xfId="0" applyFont="1" applyFill="1" applyBorder="1" applyAlignment="1">
      <alignment horizontal="center" vertical="center" textRotation="90" wrapText="1"/>
    </xf>
    <xf numFmtId="0" fontId="9" fillId="0" borderId="17" xfId="0" applyFont="1" applyFill="1" applyBorder="1" applyAlignment="1">
      <alignment horizontal="center" vertical="center" textRotation="90" wrapText="1"/>
    </xf>
    <xf numFmtId="0" fontId="3" fillId="0" borderId="17" xfId="0" applyFont="1" applyFill="1" applyBorder="1" applyAlignment="1">
      <alignment horizontal="center" vertical="center" wrapText="1"/>
    </xf>
    <xf numFmtId="49" fontId="3" fillId="0" borderId="3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3:M50"/>
  <sheetViews>
    <sheetView view="pageBreakPreview" topLeftCell="A7" zoomScale="96" zoomScaleNormal="80" zoomScaleSheetLayoutView="96" workbookViewId="0">
      <selection activeCell="A50" sqref="A50:F50"/>
    </sheetView>
  </sheetViews>
  <sheetFormatPr defaultRowHeight="12.75" x14ac:dyDescent="0.2"/>
  <cols>
    <col min="1" max="1" width="5.5703125" style="37" customWidth="1"/>
    <col min="2" max="2" width="43" style="8" customWidth="1"/>
    <col min="3" max="3" width="20.85546875" style="8" customWidth="1"/>
    <col min="4" max="4" width="19.42578125" style="8" customWidth="1"/>
    <col min="5" max="6" width="21" style="8" customWidth="1"/>
    <col min="7" max="7" width="13.140625" style="8" customWidth="1"/>
    <col min="8" max="8" width="12" style="8" customWidth="1"/>
    <col min="9" max="9" width="0" style="8" hidden="1" customWidth="1"/>
    <col min="10" max="10" width="10.28515625" style="8" hidden="1" customWidth="1"/>
    <col min="11" max="11" width="0" style="8" hidden="1" customWidth="1"/>
    <col min="12" max="16384" width="9.140625" style="8"/>
  </cols>
  <sheetData>
    <row r="3" spans="1:13" ht="15.75" x14ac:dyDescent="0.25">
      <c r="C3" s="152" t="s">
        <v>147</v>
      </c>
      <c r="D3" s="153"/>
      <c r="E3" s="153"/>
      <c r="F3" s="153"/>
    </row>
    <row r="4" spans="1:13" ht="15.75" x14ac:dyDescent="0.25">
      <c r="C4" s="152" t="s">
        <v>74</v>
      </c>
      <c r="D4" s="153"/>
      <c r="E4" s="153"/>
      <c r="F4" s="153"/>
    </row>
    <row r="5" spans="1:13" ht="15.75" x14ac:dyDescent="0.25">
      <c r="C5" s="152" t="s">
        <v>112</v>
      </c>
      <c r="D5" s="153"/>
      <c r="E5" s="153"/>
      <c r="F5" s="153"/>
    </row>
    <row r="6" spans="1:13" ht="15.75" x14ac:dyDescent="0.25">
      <c r="C6" s="152" t="s">
        <v>158</v>
      </c>
      <c r="D6" s="153"/>
      <c r="E6" s="153"/>
      <c r="F6" s="153"/>
    </row>
    <row r="7" spans="1:13" ht="15.75" x14ac:dyDescent="0.25">
      <c r="C7" s="152" t="s">
        <v>136</v>
      </c>
      <c r="D7" s="153"/>
      <c r="E7" s="153"/>
      <c r="F7" s="153"/>
    </row>
    <row r="8" spans="1:13" ht="15.75" x14ac:dyDescent="0.25">
      <c r="C8" s="152" t="s">
        <v>137</v>
      </c>
      <c r="D8" s="153"/>
      <c r="E8" s="153"/>
      <c r="F8" s="153"/>
    </row>
    <row r="9" spans="1:13" s="1" customFormat="1" ht="15.75" x14ac:dyDescent="0.25">
      <c r="C9" s="152" t="s">
        <v>159</v>
      </c>
      <c r="D9" s="153"/>
      <c r="E9" s="153"/>
      <c r="F9" s="153"/>
      <c r="G9" s="8"/>
      <c r="H9" s="8"/>
      <c r="I9" s="8"/>
      <c r="K9" s="72"/>
    </row>
    <row r="10" spans="1:13" s="1" customFormat="1" ht="15" customHeight="1" x14ac:dyDescent="0.25">
      <c r="C10" s="152" t="s">
        <v>90</v>
      </c>
      <c r="D10" s="153"/>
      <c r="E10" s="153"/>
      <c r="F10" s="153"/>
      <c r="G10"/>
      <c r="H10" s="8"/>
      <c r="I10" s="8"/>
      <c r="K10" s="72"/>
    </row>
    <row r="11" spans="1:13" s="1" customFormat="1" ht="15.75" hidden="1" x14ac:dyDescent="0.25">
      <c r="C11" s="152"/>
      <c r="D11" s="152"/>
      <c r="E11" s="153"/>
      <c r="F11" s="153"/>
      <c r="G11"/>
      <c r="H11" s="8"/>
      <c r="I11" s="8"/>
      <c r="K11" s="72"/>
    </row>
    <row r="12" spans="1:13" s="1" customFormat="1" ht="15.75" x14ac:dyDescent="0.25">
      <c r="C12" s="152" t="s">
        <v>140</v>
      </c>
      <c r="D12" s="153"/>
      <c r="E12" s="153"/>
      <c r="F12" s="153"/>
      <c r="G12"/>
      <c r="H12" s="8"/>
      <c r="I12" s="8"/>
      <c r="K12" s="72"/>
    </row>
    <row r="13" spans="1:13" s="40" customFormat="1" ht="15" customHeight="1" x14ac:dyDescent="0.25">
      <c r="A13" s="76"/>
      <c r="B13" s="76"/>
      <c r="C13" s="152" t="s">
        <v>138</v>
      </c>
      <c r="D13" s="153"/>
      <c r="E13" s="153"/>
      <c r="F13" s="153"/>
      <c r="G13"/>
      <c r="H13" s="8"/>
      <c r="I13" s="8"/>
      <c r="J13" s="8"/>
      <c r="K13" s="8"/>
      <c r="L13" s="8"/>
      <c r="M13" s="8"/>
    </row>
    <row r="14" spans="1:13" s="40" customFormat="1" ht="15" customHeight="1" x14ac:dyDescent="0.25">
      <c r="A14" s="76"/>
      <c r="B14" s="76"/>
      <c r="C14" s="152" t="s">
        <v>141</v>
      </c>
      <c r="D14" s="153"/>
      <c r="E14" s="153"/>
      <c r="F14" s="153"/>
      <c r="G14"/>
      <c r="H14" s="8"/>
      <c r="I14" s="8"/>
      <c r="J14" s="8"/>
      <c r="K14" s="8"/>
      <c r="L14" s="8"/>
      <c r="M14" s="8"/>
    </row>
    <row r="15" spans="1:13" s="40" customFormat="1" ht="16.5" hidden="1" customHeight="1" x14ac:dyDescent="0.2">
      <c r="A15" s="76"/>
      <c r="B15" s="76"/>
      <c r="C15" s="76"/>
      <c r="D15" s="8"/>
      <c r="G15"/>
      <c r="H15" s="8"/>
      <c r="I15" s="8"/>
      <c r="J15" s="8"/>
      <c r="K15" s="8"/>
      <c r="L15" s="8"/>
      <c r="M15" s="8"/>
    </row>
    <row r="16" spans="1:13" ht="35.25" customHeight="1" thickBot="1" x14ac:dyDescent="0.3">
      <c r="A16" s="166" t="s">
        <v>122</v>
      </c>
      <c r="B16" s="167"/>
      <c r="C16" s="167"/>
      <c r="D16" s="167"/>
      <c r="E16" s="167"/>
      <c r="F16" s="167"/>
    </row>
    <row r="17" spans="1:13" ht="15" hidden="1" customHeight="1" thickBot="1" x14ac:dyDescent="0.3">
      <c r="A17" s="160"/>
      <c r="B17" s="161"/>
      <c r="C17" s="161"/>
      <c r="D17" s="161"/>
      <c r="E17" s="161"/>
      <c r="F17" s="161"/>
    </row>
    <row r="18" spans="1:13" ht="70.5" customHeight="1" thickBot="1" x14ac:dyDescent="0.25">
      <c r="A18" s="156" t="s">
        <v>65</v>
      </c>
      <c r="B18" s="158" t="s">
        <v>0</v>
      </c>
      <c r="C18" s="158" t="s">
        <v>58</v>
      </c>
      <c r="D18" s="3" t="s">
        <v>103</v>
      </c>
      <c r="E18" s="164" t="s">
        <v>124</v>
      </c>
      <c r="F18" s="154" t="s">
        <v>154</v>
      </c>
    </row>
    <row r="19" spans="1:13" ht="47.25" customHeight="1" thickBot="1" x14ac:dyDescent="0.25">
      <c r="A19" s="157"/>
      <c r="B19" s="159"/>
      <c r="C19" s="159"/>
      <c r="D19" s="15" t="s">
        <v>13</v>
      </c>
      <c r="E19" s="165"/>
      <c r="F19" s="155"/>
    </row>
    <row r="20" spans="1:13" ht="18.600000000000001" customHeight="1" thickBot="1" x14ac:dyDescent="0.25">
      <c r="A20" s="60" t="s">
        <v>59</v>
      </c>
      <c r="B20" s="16" t="s">
        <v>60</v>
      </c>
      <c r="C20" s="17">
        <v>110720</v>
      </c>
      <c r="D20" s="17">
        <f>'тепло  № 5'!G50</f>
        <v>3266184</v>
      </c>
      <c r="E20" s="18">
        <f>'тепло  № 5'!H50</f>
        <v>3266184</v>
      </c>
      <c r="F20" s="18">
        <f>'тепло  № 5'!I50</f>
        <v>0</v>
      </c>
      <c r="I20" s="8">
        <f>'тепло  № 5'!I50</f>
        <v>0</v>
      </c>
      <c r="J20" s="66">
        <f t="shared" ref="J20:J25" si="0">F20-I20</f>
        <v>0</v>
      </c>
      <c r="M20" s="102"/>
    </row>
    <row r="21" spans="1:13" ht="18.600000000000001" customHeight="1" thickBot="1" x14ac:dyDescent="0.25">
      <c r="A21" s="61">
        <f>A20+1</f>
        <v>2</v>
      </c>
      <c r="B21" s="19" t="s">
        <v>61</v>
      </c>
      <c r="C21" s="20">
        <v>110730</v>
      </c>
      <c r="D21" s="20">
        <f>'электро.№ 6'!F55</f>
        <v>786016</v>
      </c>
      <c r="E21" s="64">
        <f>'электро.№ 6'!G55</f>
        <v>786016</v>
      </c>
      <c r="F21" s="18">
        <f>'электро.№ 6'!H55</f>
        <v>0</v>
      </c>
      <c r="I21" s="66">
        <f>'электро.№ 6'!H55</f>
        <v>0</v>
      </c>
      <c r="J21" s="66">
        <f t="shared" si="0"/>
        <v>0</v>
      </c>
      <c r="M21" s="102"/>
    </row>
    <row r="22" spans="1:13" ht="18.600000000000001" customHeight="1" thickBot="1" x14ac:dyDescent="0.25">
      <c r="A22" s="61">
        <f>A21+1</f>
        <v>3</v>
      </c>
      <c r="B22" s="63" t="s">
        <v>62</v>
      </c>
      <c r="C22" s="20">
        <v>110740</v>
      </c>
      <c r="D22" s="20">
        <f>'вода № 7'!G55</f>
        <v>392426</v>
      </c>
      <c r="E22" s="64">
        <f>'вода № 7'!H55</f>
        <v>392426</v>
      </c>
      <c r="F22" s="64">
        <f>'вода № 7'!I55</f>
        <v>0</v>
      </c>
      <c r="I22" s="66" t="e">
        <f>'вода № 7'!#REF!</f>
        <v>#REF!</v>
      </c>
      <c r="J22" s="66" t="e">
        <f t="shared" si="0"/>
        <v>#REF!</v>
      </c>
      <c r="M22" s="102"/>
    </row>
    <row r="23" spans="1:13" ht="18.600000000000001" customHeight="1" thickBot="1" x14ac:dyDescent="0.25">
      <c r="A23" s="61">
        <f>A22+1</f>
        <v>4</v>
      </c>
      <c r="B23" s="21" t="s">
        <v>63</v>
      </c>
      <c r="C23" s="23">
        <v>110780</v>
      </c>
      <c r="D23" s="22">
        <f>'газ № 9'!G38</f>
        <v>46883</v>
      </c>
      <c r="E23" s="62">
        <f>'газ № 9'!H38</f>
        <v>46883</v>
      </c>
      <c r="F23" s="64">
        <f>'газ № 9'!I38</f>
        <v>0</v>
      </c>
      <c r="I23" s="66">
        <f>'газ № 9'!I38</f>
        <v>0</v>
      </c>
      <c r="J23" s="66">
        <f t="shared" si="0"/>
        <v>0</v>
      </c>
      <c r="M23" s="102"/>
    </row>
    <row r="24" spans="1:13" ht="42.75" customHeight="1" thickBot="1" x14ac:dyDescent="0.3">
      <c r="A24" s="61">
        <v>5</v>
      </c>
      <c r="B24" s="108" t="s">
        <v>113</v>
      </c>
      <c r="C24" s="89">
        <v>110770</v>
      </c>
      <c r="D24" s="89">
        <f>'льготы № 8'!E19</f>
        <v>441779</v>
      </c>
      <c r="E24" s="89">
        <f>'льготы № 8'!F19</f>
        <v>441779</v>
      </c>
      <c r="F24" s="91">
        <f t="shared" ref="F24" si="1">D24-E24</f>
        <v>0</v>
      </c>
      <c r="G24" s="66">
        <f>D20+D21+D22+D23</f>
        <v>4491509</v>
      </c>
      <c r="J24" s="66"/>
    </row>
    <row r="25" spans="1:13" ht="18" customHeight="1" thickBot="1" x14ac:dyDescent="0.25">
      <c r="A25" s="24"/>
      <c r="B25" s="25" t="s">
        <v>115</v>
      </c>
      <c r="C25" s="26"/>
      <c r="D25" s="27">
        <f>SUM(D20:D24)</f>
        <v>4933288</v>
      </c>
      <c r="E25" s="27">
        <f>SUM(E20:E24)</f>
        <v>4933288</v>
      </c>
      <c r="F25" s="27">
        <f>SUM(F20:F24)</f>
        <v>0</v>
      </c>
      <c r="G25" s="66">
        <f>D25+D36+D47</f>
        <v>5410414</v>
      </c>
      <c r="I25" s="8" t="e">
        <f>SUM(I20:I23)</f>
        <v>#REF!</v>
      </c>
      <c r="J25" s="66" t="e">
        <f t="shared" si="0"/>
        <v>#REF!</v>
      </c>
    </row>
    <row r="26" spans="1:13" ht="2.25" customHeight="1" x14ac:dyDescent="0.2"/>
    <row r="27" spans="1:13" hidden="1" x14ac:dyDescent="0.2"/>
    <row r="28" spans="1:13" ht="16.5" thickBot="1" x14ac:dyDescent="0.3">
      <c r="B28" s="9" t="s">
        <v>110</v>
      </c>
    </row>
    <row r="29" spans="1:13" ht="79.5" thickBot="1" x14ac:dyDescent="0.25">
      <c r="A29" s="156" t="s">
        <v>65</v>
      </c>
      <c r="B29" s="158" t="s">
        <v>0</v>
      </c>
      <c r="C29" s="158" t="s">
        <v>58</v>
      </c>
      <c r="D29" s="3" t="s">
        <v>103</v>
      </c>
      <c r="E29" s="164" t="s">
        <v>123</v>
      </c>
      <c r="F29" s="154" t="s">
        <v>154</v>
      </c>
    </row>
    <row r="30" spans="1:13" ht="31.5" customHeight="1" thickBot="1" x14ac:dyDescent="0.25">
      <c r="A30" s="157"/>
      <c r="B30" s="159"/>
      <c r="C30" s="159"/>
      <c r="D30" s="15" t="s">
        <v>13</v>
      </c>
      <c r="E30" s="165"/>
      <c r="F30" s="155"/>
    </row>
    <row r="31" spans="1:13" ht="16.5" thickBot="1" x14ac:dyDescent="0.25">
      <c r="A31" s="60" t="s">
        <v>59</v>
      </c>
      <c r="B31" s="16" t="s">
        <v>60</v>
      </c>
      <c r="C31" s="17">
        <v>110720</v>
      </c>
      <c r="D31" s="17">
        <f xml:space="preserve"> 'тепло  № 5'!G51</f>
        <v>315037</v>
      </c>
      <c r="E31" s="18">
        <f>'тепло  № 5'!H51</f>
        <v>315037</v>
      </c>
      <c r="F31" s="18">
        <f>D31-E31</f>
        <v>0</v>
      </c>
    </row>
    <row r="32" spans="1:13" ht="16.5" thickBot="1" x14ac:dyDescent="0.25">
      <c r="A32" s="61">
        <f>A31+1</f>
        <v>2</v>
      </c>
      <c r="B32" s="19" t="s">
        <v>61</v>
      </c>
      <c r="C32" s="20">
        <v>110730</v>
      </c>
      <c r="D32" s="20">
        <f>'электро.№ 6'!F56</f>
        <v>71003</v>
      </c>
      <c r="E32" s="64">
        <f>'электро.№ 6'!G56</f>
        <v>71003</v>
      </c>
      <c r="F32" s="18">
        <v>0</v>
      </c>
    </row>
    <row r="33" spans="1:6" ht="16.5" thickBot="1" x14ac:dyDescent="0.25">
      <c r="A33" s="61">
        <f>A32+1</f>
        <v>3</v>
      </c>
      <c r="B33" s="63" t="s">
        <v>62</v>
      </c>
      <c r="C33" s="20">
        <v>110740</v>
      </c>
      <c r="D33" s="20">
        <f>'вода № 7'!G56</f>
        <v>54896</v>
      </c>
      <c r="E33" s="64">
        <f>'вода № 7'!H56</f>
        <v>54896</v>
      </c>
      <c r="F33" s="64">
        <f>D33-E33</f>
        <v>0</v>
      </c>
    </row>
    <row r="34" spans="1:6" ht="13.5" customHeight="1" thickBot="1" x14ac:dyDescent="0.25">
      <c r="A34" s="61">
        <f>A33+1</f>
        <v>4</v>
      </c>
      <c r="B34" s="21" t="s">
        <v>63</v>
      </c>
      <c r="C34" s="23">
        <v>110780</v>
      </c>
      <c r="D34" s="22">
        <f>'газ № 9'!G39</f>
        <v>1511</v>
      </c>
      <c r="E34" s="62">
        <f>'газ № 9'!H39</f>
        <v>1511</v>
      </c>
      <c r="F34" s="64">
        <f>D34-E34</f>
        <v>0</v>
      </c>
    </row>
    <row r="35" spans="1:6" ht="43.5" customHeight="1" thickBot="1" x14ac:dyDescent="0.3">
      <c r="A35" s="61">
        <v>5</v>
      </c>
      <c r="B35" s="108" t="s">
        <v>113</v>
      </c>
      <c r="C35" s="89">
        <v>110770</v>
      </c>
      <c r="D35" s="89">
        <f>'льготы № 8'!E20</f>
        <v>0</v>
      </c>
      <c r="E35" s="89">
        <f>'льготы № 8'!F20</f>
        <v>0</v>
      </c>
      <c r="F35" s="91">
        <f t="shared" ref="F35" si="2">D35-E35</f>
        <v>0</v>
      </c>
    </row>
    <row r="36" spans="1:6" ht="16.5" thickBot="1" x14ac:dyDescent="0.25">
      <c r="A36" s="24"/>
      <c r="B36" s="25" t="s">
        <v>115</v>
      </c>
      <c r="C36" s="26"/>
      <c r="D36" s="27">
        <f>SUM(D31:D35)</f>
        <v>442447</v>
      </c>
      <c r="E36" s="27">
        <f>SUM(E31:E35)</f>
        <v>442447</v>
      </c>
      <c r="F36" s="27">
        <f>SUM(F31:F35)</f>
        <v>0</v>
      </c>
    </row>
    <row r="37" spans="1:6" ht="2.25" customHeight="1" x14ac:dyDescent="0.2"/>
    <row r="38" spans="1:6" hidden="1" x14ac:dyDescent="0.2"/>
    <row r="39" spans="1:6" ht="16.5" thickBot="1" x14ac:dyDescent="0.3">
      <c r="B39" s="9" t="s">
        <v>111</v>
      </c>
    </row>
    <row r="40" spans="1:6" ht="79.5" thickBot="1" x14ac:dyDescent="0.25">
      <c r="A40" s="156" t="s">
        <v>65</v>
      </c>
      <c r="B40" s="158" t="s">
        <v>0</v>
      </c>
      <c r="C40" s="158" t="s">
        <v>58</v>
      </c>
      <c r="D40" s="3" t="s">
        <v>103</v>
      </c>
      <c r="E40" s="164" t="s">
        <v>153</v>
      </c>
      <c r="F40" s="154" t="s">
        <v>154</v>
      </c>
    </row>
    <row r="41" spans="1:6" ht="25.5" customHeight="1" thickBot="1" x14ac:dyDescent="0.25">
      <c r="A41" s="157"/>
      <c r="B41" s="159"/>
      <c r="C41" s="159"/>
      <c r="D41" s="15" t="s">
        <v>13</v>
      </c>
      <c r="E41" s="165"/>
      <c r="F41" s="155"/>
    </row>
    <row r="42" spans="1:6" ht="16.5" thickBot="1" x14ac:dyDescent="0.25">
      <c r="A42" s="60" t="s">
        <v>59</v>
      </c>
      <c r="B42" s="16" t="s">
        <v>60</v>
      </c>
      <c r="C42" s="17">
        <v>110720</v>
      </c>
      <c r="D42" s="17">
        <f>'тепло  № 5'!G52</f>
        <v>12241</v>
      </c>
      <c r="E42" s="18">
        <f>'тепло  № 5'!H52</f>
        <v>12241</v>
      </c>
      <c r="F42" s="18">
        <v>0</v>
      </c>
    </row>
    <row r="43" spans="1:6" ht="16.5" thickBot="1" x14ac:dyDescent="0.25">
      <c r="A43" s="61">
        <f>A42+1</f>
        <v>2</v>
      </c>
      <c r="B43" s="19" t="s">
        <v>61</v>
      </c>
      <c r="C43" s="20">
        <v>110730</v>
      </c>
      <c r="D43" s="20">
        <f>'электро.№ 6'!F57</f>
        <v>18433</v>
      </c>
      <c r="E43" s="64">
        <f>'электро.№ 6'!G57</f>
        <v>18433</v>
      </c>
      <c r="F43" s="18">
        <v>0</v>
      </c>
    </row>
    <row r="44" spans="1:6" ht="16.5" thickBot="1" x14ac:dyDescent="0.25">
      <c r="A44" s="61">
        <f>A43+1</f>
        <v>3</v>
      </c>
      <c r="B44" s="63" t="s">
        <v>62</v>
      </c>
      <c r="C44" s="20">
        <v>110740</v>
      </c>
      <c r="D44" s="20">
        <f>'вода № 7'!G57</f>
        <v>4005</v>
      </c>
      <c r="E44" s="64">
        <f>'вода № 7'!H57</f>
        <v>4005</v>
      </c>
      <c r="F44" s="64">
        <v>0</v>
      </c>
    </row>
    <row r="45" spans="1:6" ht="13.5" customHeight="1" thickBot="1" x14ac:dyDescent="0.25">
      <c r="A45" s="61">
        <f>A44+1</f>
        <v>4</v>
      </c>
      <c r="B45" s="21" t="s">
        <v>63</v>
      </c>
      <c r="C45" s="23">
        <v>110780</v>
      </c>
      <c r="D45" s="22">
        <f>'газ № 9'!G40</f>
        <v>0</v>
      </c>
      <c r="E45" s="62">
        <f>'газ № 9'!H40</f>
        <v>0</v>
      </c>
      <c r="F45" s="64">
        <f t="shared" ref="F45:F46" si="3">D45-E45</f>
        <v>0</v>
      </c>
    </row>
    <row r="46" spans="1:6" ht="40.5" customHeight="1" thickBot="1" x14ac:dyDescent="0.3">
      <c r="A46" s="61">
        <v>5</v>
      </c>
      <c r="B46" s="108" t="s">
        <v>113</v>
      </c>
      <c r="C46" s="89">
        <v>110770</v>
      </c>
      <c r="D46" s="89">
        <f>'льготы № 8'!E21</f>
        <v>0</v>
      </c>
      <c r="E46" s="89">
        <f>'льготы № 8'!F21</f>
        <v>0</v>
      </c>
      <c r="F46" s="91">
        <f t="shared" si="3"/>
        <v>0</v>
      </c>
    </row>
    <row r="47" spans="1:6" ht="16.5" thickBot="1" x14ac:dyDescent="0.25">
      <c r="A47" s="24"/>
      <c r="B47" s="25" t="s">
        <v>115</v>
      </c>
      <c r="C47" s="26"/>
      <c r="D47" s="27">
        <f>SUM(D42:D46)</f>
        <v>34679</v>
      </c>
      <c r="E47" s="27">
        <f>SUM(E42:E46)</f>
        <v>34679</v>
      </c>
      <c r="F47" s="27">
        <f>SUM(F42:F46)</f>
        <v>0</v>
      </c>
    </row>
    <row r="48" spans="1:6" ht="2.25" customHeight="1" x14ac:dyDescent="0.2"/>
    <row r="49" spans="1:8" ht="18.75" x14ac:dyDescent="0.3">
      <c r="D49" s="113">
        <f>D20+D21+D22+D23+D36+D47</f>
        <v>4968635</v>
      </c>
      <c r="H49" s="66"/>
    </row>
    <row r="50" spans="1:8" ht="48.75" customHeight="1" x14ac:dyDescent="0.25">
      <c r="A50" s="162" t="s">
        <v>132</v>
      </c>
      <c r="B50" s="163"/>
      <c r="C50" s="163"/>
      <c r="D50" s="163"/>
      <c r="E50" s="163"/>
      <c r="F50" s="163"/>
      <c r="G50" s="151"/>
    </row>
  </sheetData>
  <mergeCells count="30">
    <mergeCell ref="A16:F16"/>
    <mergeCell ref="C29:C30"/>
    <mergeCell ref="E29:E30"/>
    <mergeCell ref="F29:F30"/>
    <mergeCell ref="A40:A41"/>
    <mergeCell ref="B40:B41"/>
    <mergeCell ref="C40:C41"/>
    <mergeCell ref="E40:E41"/>
    <mergeCell ref="A50:F50"/>
    <mergeCell ref="E18:E19"/>
    <mergeCell ref="F18:F19"/>
    <mergeCell ref="A18:A19"/>
    <mergeCell ref="C18:C19"/>
    <mergeCell ref="B18:B19"/>
    <mergeCell ref="C14:F14"/>
    <mergeCell ref="F40:F41"/>
    <mergeCell ref="A29:A30"/>
    <mergeCell ref="B29:B30"/>
    <mergeCell ref="C3:F3"/>
    <mergeCell ref="C4:F4"/>
    <mergeCell ref="C5:F5"/>
    <mergeCell ref="C6:F6"/>
    <mergeCell ref="C7:F7"/>
    <mergeCell ref="C8:F8"/>
    <mergeCell ref="C9:F9"/>
    <mergeCell ref="C10:F10"/>
    <mergeCell ref="C11:F11"/>
    <mergeCell ref="C12:F12"/>
    <mergeCell ref="C13:F13"/>
    <mergeCell ref="A17:F17"/>
  </mergeCells>
  <phoneticPr fontId="0" type="noConversion"/>
  <pageMargins left="0.62992125984251968" right="0.23622047244094491" top="0.74803149606299213" bottom="0.74803149606299213" header="0.31496062992125984" footer="0.31496062992125984"/>
  <pageSetup paperSize="9" scale="64" fitToWidth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45"/>
  </sheetPr>
  <dimension ref="A2:T59"/>
  <sheetViews>
    <sheetView view="pageBreakPreview" topLeftCell="A38" zoomScale="60" zoomScaleNormal="80" workbookViewId="0">
      <selection activeCell="F11" sqref="F11:J11"/>
    </sheetView>
  </sheetViews>
  <sheetFormatPr defaultRowHeight="12.75" x14ac:dyDescent="0.2"/>
  <cols>
    <col min="1" max="1" width="4.140625" style="1" customWidth="1"/>
    <col min="2" max="2" width="4.7109375" style="1" customWidth="1"/>
    <col min="3" max="3" width="4.85546875" style="1" customWidth="1"/>
    <col min="4" max="4" width="5.28515625" style="1" customWidth="1"/>
    <col min="5" max="5" width="41.42578125" style="1" customWidth="1"/>
    <col min="6" max="6" width="16.140625" style="1" customWidth="1"/>
    <col min="7" max="7" width="16" style="1" customWidth="1"/>
    <col min="8" max="8" width="20.42578125" style="1" customWidth="1"/>
    <col min="9" max="9" width="19.7109375" style="1" customWidth="1"/>
    <col min="10" max="10" width="0" style="1" hidden="1" customWidth="1"/>
    <col min="11" max="11" width="12.28515625" style="72" hidden="1" customWidth="1"/>
    <col min="12" max="12" width="11.42578125" style="1" hidden="1" customWidth="1"/>
    <col min="13" max="13" width="12.42578125" style="1" hidden="1" customWidth="1"/>
    <col min="14" max="14" width="0" style="1" hidden="1" customWidth="1"/>
    <col min="15" max="15" width="10.5703125" style="1" hidden="1" customWidth="1"/>
    <col min="16" max="17" width="0" style="1" hidden="1" customWidth="1"/>
    <col min="18" max="18" width="9.140625" style="1"/>
    <col min="19" max="19" width="18.28515625" style="1" customWidth="1"/>
    <col min="20" max="16384" width="9.140625" style="1"/>
  </cols>
  <sheetData>
    <row r="2" spans="1:13" ht="15.75" x14ac:dyDescent="0.25">
      <c r="F2" s="152" t="s">
        <v>148</v>
      </c>
      <c r="G2" s="153"/>
      <c r="H2" s="153"/>
      <c r="I2" s="153"/>
      <c r="J2" s="172"/>
    </row>
    <row r="3" spans="1:13" ht="15.75" x14ac:dyDescent="0.25">
      <c r="F3" s="152" t="s">
        <v>74</v>
      </c>
      <c r="G3" s="153"/>
      <c r="H3" s="153"/>
      <c r="I3" s="153"/>
      <c r="J3" s="172"/>
    </row>
    <row r="4" spans="1:13" ht="15.75" x14ac:dyDescent="0.25">
      <c r="F4" s="152" t="s">
        <v>112</v>
      </c>
      <c r="G4" s="153"/>
      <c r="H4" s="153"/>
      <c r="I4" s="153"/>
      <c r="J4" s="172"/>
    </row>
    <row r="5" spans="1:13" ht="15.75" x14ac:dyDescent="0.25">
      <c r="F5" s="152" t="s">
        <v>160</v>
      </c>
      <c r="G5" s="153"/>
      <c r="H5" s="153"/>
      <c r="I5" s="153"/>
      <c r="J5" s="172"/>
    </row>
    <row r="6" spans="1:13" ht="15.75" x14ac:dyDescent="0.25">
      <c r="F6" s="152" t="s">
        <v>136</v>
      </c>
      <c r="G6" s="153"/>
      <c r="H6" s="153"/>
      <c r="I6" s="153"/>
      <c r="J6" s="172"/>
    </row>
    <row r="7" spans="1:13" ht="15.75" x14ac:dyDescent="0.25">
      <c r="F7" s="152" t="s">
        <v>137</v>
      </c>
      <c r="G7" s="153"/>
      <c r="H7" s="153"/>
      <c r="I7" s="153"/>
      <c r="J7" s="172"/>
    </row>
    <row r="8" spans="1:13" ht="15.75" x14ac:dyDescent="0.25">
      <c r="F8" s="152" t="s">
        <v>161</v>
      </c>
      <c r="G8" s="153"/>
      <c r="H8" s="153"/>
      <c r="I8" s="153"/>
      <c r="J8" s="172"/>
    </row>
    <row r="9" spans="1:13" ht="15.75" x14ac:dyDescent="0.25">
      <c r="F9" s="152" t="s">
        <v>90</v>
      </c>
      <c r="G9" s="153"/>
      <c r="H9" s="153"/>
      <c r="I9" s="153"/>
      <c r="J9" s="172"/>
    </row>
    <row r="10" spans="1:13" ht="15.75" x14ac:dyDescent="0.25">
      <c r="F10" s="152"/>
      <c r="G10" s="152"/>
      <c r="H10" s="153"/>
      <c r="I10" s="153"/>
      <c r="J10" s="8"/>
    </row>
    <row r="11" spans="1:13" ht="15.75" x14ac:dyDescent="0.25">
      <c r="F11" s="152" t="s">
        <v>142</v>
      </c>
      <c r="G11" s="153"/>
      <c r="H11" s="153"/>
      <c r="I11" s="153"/>
      <c r="J11" s="172"/>
    </row>
    <row r="12" spans="1:13" ht="15.75" x14ac:dyDescent="0.25">
      <c r="F12" s="152" t="s">
        <v>138</v>
      </c>
      <c r="G12" s="153"/>
      <c r="H12" s="153"/>
      <c r="I12" s="153"/>
      <c r="J12" s="172"/>
    </row>
    <row r="13" spans="1:13" s="40" customFormat="1" ht="15" customHeight="1" x14ac:dyDescent="0.25">
      <c r="A13" s="76"/>
      <c r="B13" s="76"/>
      <c r="C13" s="76"/>
      <c r="F13" s="152" t="s">
        <v>141</v>
      </c>
      <c r="G13" s="153"/>
      <c r="H13" s="153"/>
      <c r="I13" s="153"/>
      <c r="J13" s="172"/>
      <c r="K13" s="8"/>
      <c r="L13" s="8"/>
      <c r="M13" s="8"/>
    </row>
    <row r="14" spans="1:13" s="40" customFormat="1" ht="10.5" customHeight="1" x14ac:dyDescent="0.2">
      <c r="A14" s="76"/>
      <c r="B14" s="76"/>
      <c r="C14" s="76"/>
      <c r="F14" s="8"/>
      <c r="G14"/>
      <c r="H14" s="8"/>
      <c r="I14" s="8"/>
      <c r="J14" s="8"/>
      <c r="K14" s="8"/>
      <c r="L14" s="8"/>
      <c r="M14" s="8"/>
    </row>
    <row r="15" spans="1:13" s="40" customFormat="1" ht="16.5" hidden="1" customHeight="1" x14ac:dyDescent="0.2">
      <c r="A15" s="76"/>
      <c r="B15" s="76"/>
      <c r="C15" s="76"/>
      <c r="F15" s="8"/>
      <c r="G15"/>
      <c r="H15" s="8"/>
      <c r="I15" s="8"/>
      <c r="J15" s="8"/>
      <c r="K15" s="8"/>
      <c r="L15" s="8"/>
      <c r="M15" s="8"/>
    </row>
    <row r="16" spans="1:13" s="6" customFormat="1" ht="9.75" customHeight="1" x14ac:dyDescent="0.25">
      <c r="A16" s="4"/>
      <c r="B16" s="5"/>
      <c r="H16" s="8"/>
      <c r="I16" s="8"/>
      <c r="K16" s="67"/>
      <c r="L16" s="36"/>
      <c r="M16" s="36"/>
    </row>
    <row r="17" spans="1:19" s="6" customFormat="1" ht="18" customHeight="1" x14ac:dyDescent="0.25">
      <c r="B17" s="180" t="s">
        <v>116</v>
      </c>
      <c r="C17" s="180"/>
      <c r="D17" s="180"/>
      <c r="E17" s="180"/>
      <c r="F17" s="180"/>
      <c r="G17" s="180"/>
      <c r="H17" s="180"/>
      <c r="I17" s="180"/>
      <c r="K17" s="67"/>
      <c r="L17" s="73"/>
      <c r="M17" s="36"/>
    </row>
    <row r="18" spans="1:19" s="6" customFormat="1" ht="19.5" customHeight="1" x14ac:dyDescent="0.25">
      <c r="B18" s="180" t="s">
        <v>125</v>
      </c>
      <c r="C18" s="180"/>
      <c r="D18" s="180"/>
      <c r="E18" s="180"/>
      <c r="F18" s="180"/>
      <c r="G18" s="180"/>
      <c r="H18" s="180"/>
      <c r="I18" s="180"/>
      <c r="K18" s="67"/>
      <c r="L18" s="73"/>
      <c r="M18" s="36"/>
    </row>
    <row r="19" spans="1:19" s="6" customFormat="1" ht="12.75" hidden="1" customHeight="1" x14ac:dyDescent="0.25">
      <c r="B19" s="35"/>
      <c r="C19" s="35"/>
      <c r="D19" s="35"/>
      <c r="E19" s="35"/>
      <c r="F19" s="35"/>
      <c r="G19" s="35"/>
      <c r="H19" s="35"/>
      <c r="I19" s="35"/>
      <c r="K19" s="67"/>
      <c r="L19" s="36"/>
      <c r="M19" s="36"/>
    </row>
    <row r="20" spans="1:19" ht="25.5" customHeight="1" thickBot="1" x14ac:dyDescent="0.35">
      <c r="E20" s="54" t="s">
        <v>12</v>
      </c>
      <c r="G20" s="80">
        <v>375.92</v>
      </c>
      <c r="L20" s="51"/>
      <c r="M20" s="51"/>
    </row>
    <row r="21" spans="1:19" ht="33.75" customHeight="1" x14ac:dyDescent="0.2">
      <c r="B21" s="176" t="s">
        <v>25</v>
      </c>
      <c r="C21" s="176" t="s">
        <v>26</v>
      </c>
      <c r="D21" s="176" t="s">
        <v>27</v>
      </c>
      <c r="E21" s="178" t="s">
        <v>0</v>
      </c>
      <c r="F21" s="173" t="s">
        <v>103</v>
      </c>
      <c r="G21" s="175"/>
      <c r="H21" s="164" t="s">
        <v>126</v>
      </c>
      <c r="I21" s="154" t="s">
        <v>155</v>
      </c>
      <c r="L21" s="51"/>
      <c r="M21" s="51"/>
    </row>
    <row r="22" spans="1:19" ht="64.5" customHeight="1" thickBot="1" x14ac:dyDescent="0.25">
      <c r="B22" s="177"/>
      <c r="C22" s="177"/>
      <c r="D22" s="177"/>
      <c r="E22" s="179"/>
      <c r="F22" s="94" t="s">
        <v>1</v>
      </c>
      <c r="G22" s="94" t="s">
        <v>2</v>
      </c>
      <c r="H22" s="165"/>
      <c r="I22" s="155"/>
      <c r="L22" s="13"/>
    </row>
    <row r="23" spans="1:19" s="77" customFormat="1" ht="19.5" customHeight="1" x14ac:dyDescent="0.25">
      <c r="A23" s="47"/>
      <c r="B23" s="181" t="s">
        <v>69</v>
      </c>
      <c r="C23" s="182"/>
      <c r="D23" s="182"/>
      <c r="E23" s="183"/>
      <c r="F23" s="116">
        <f>SUM(F24:F25)</f>
        <v>301.54000000000002</v>
      </c>
      <c r="G23" s="117">
        <f>SUM(G24:G25)</f>
        <v>113356</v>
      </c>
      <c r="H23" s="117">
        <f>SUM(H24:H25)</f>
        <v>113356</v>
      </c>
      <c r="I23" s="117">
        <f>SUM(I24:I25)</f>
        <v>0</v>
      </c>
      <c r="K23" s="78"/>
      <c r="L23" s="79"/>
      <c r="R23" s="80">
        <v>375.92</v>
      </c>
      <c r="S23" s="109">
        <f t="shared" ref="S23:S24" si="0">F23*R23</f>
        <v>113354.91680000001</v>
      </c>
    </row>
    <row r="24" spans="1:19" ht="17.25" customHeight="1" x14ac:dyDescent="0.25">
      <c r="B24" s="95" t="s">
        <v>24</v>
      </c>
      <c r="C24" s="95" t="s">
        <v>30</v>
      </c>
      <c r="D24" s="95" t="s">
        <v>48</v>
      </c>
      <c r="E24" s="30" t="s">
        <v>71</v>
      </c>
      <c r="F24" s="96">
        <v>288.8</v>
      </c>
      <c r="G24" s="98">
        <v>108566</v>
      </c>
      <c r="H24" s="98">
        <v>108566</v>
      </c>
      <c r="I24" s="98">
        <f>G24-H24</f>
        <v>0</v>
      </c>
      <c r="L24" s="13">
        <f>K24-H24</f>
        <v>-108566</v>
      </c>
      <c r="R24" s="80">
        <v>375.92</v>
      </c>
      <c r="S24" s="109">
        <f t="shared" si="0"/>
        <v>108565.69600000001</v>
      </c>
    </row>
    <row r="25" spans="1:19" ht="30.75" customHeight="1" x14ac:dyDescent="0.25">
      <c r="B25" s="95" t="s">
        <v>50</v>
      </c>
      <c r="C25" s="95" t="s">
        <v>37</v>
      </c>
      <c r="D25" s="95" t="s">
        <v>51</v>
      </c>
      <c r="E25" s="30" t="s">
        <v>70</v>
      </c>
      <c r="F25" s="96">
        <v>12.74</v>
      </c>
      <c r="G25" s="98">
        <v>4790</v>
      </c>
      <c r="H25" s="98">
        <v>4790</v>
      </c>
      <c r="I25" s="98">
        <v>0</v>
      </c>
      <c r="L25" s="13">
        <f t="shared" ref="L25:L48" si="1">K25-H25</f>
        <v>-4790</v>
      </c>
      <c r="R25" s="80">
        <v>375.92</v>
      </c>
      <c r="S25" s="109">
        <f>F25*R25</f>
        <v>4789.2208000000001</v>
      </c>
    </row>
    <row r="26" spans="1:19" ht="18.75" customHeight="1" x14ac:dyDescent="0.25">
      <c r="B26" s="95" t="s">
        <v>24</v>
      </c>
      <c r="C26" s="95" t="s">
        <v>46</v>
      </c>
      <c r="D26" s="95" t="s">
        <v>42</v>
      </c>
      <c r="E26" s="118" t="s">
        <v>64</v>
      </c>
      <c r="F26" s="116">
        <v>13.77</v>
      </c>
      <c r="G26" s="117">
        <v>5177</v>
      </c>
      <c r="H26" s="117">
        <v>5177</v>
      </c>
      <c r="I26" s="117">
        <f>G26-H26</f>
        <v>0</v>
      </c>
      <c r="L26" s="13">
        <f t="shared" si="1"/>
        <v>-5177</v>
      </c>
      <c r="R26" s="80">
        <v>375.92</v>
      </c>
      <c r="S26" s="109">
        <f t="shared" ref="S26:S52" si="2">F26*R26</f>
        <v>5176.4184000000005</v>
      </c>
    </row>
    <row r="27" spans="1:19" ht="18.75" customHeight="1" x14ac:dyDescent="0.25">
      <c r="B27" s="95" t="s">
        <v>24</v>
      </c>
      <c r="C27" s="95" t="s">
        <v>46</v>
      </c>
      <c r="D27" s="95" t="s">
        <v>42</v>
      </c>
      <c r="E27" s="118" t="s">
        <v>82</v>
      </c>
      <c r="F27" s="116">
        <v>46.65</v>
      </c>
      <c r="G27" s="117">
        <v>17537</v>
      </c>
      <c r="H27" s="117">
        <v>17537</v>
      </c>
      <c r="I27" s="117">
        <f t="shared" ref="I27:I29" si="3">G27-H27</f>
        <v>0</v>
      </c>
      <c r="L27" s="13">
        <f t="shared" si="1"/>
        <v>-17537</v>
      </c>
      <c r="R27" s="80">
        <v>375.92</v>
      </c>
      <c r="S27" s="109">
        <f t="shared" si="2"/>
        <v>17536.668000000001</v>
      </c>
    </row>
    <row r="28" spans="1:19" ht="18.75" customHeight="1" x14ac:dyDescent="0.25">
      <c r="B28" s="95" t="s">
        <v>24</v>
      </c>
      <c r="C28" s="95" t="s">
        <v>46</v>
      </c>
      <c r="D28" s="95" t="s">
        <v>42</v>
      </c>
      <c r="E28" s="118" t="s">
        <v>81</v>
      </c>
      <c r="F28" s="116">
        <v>50.89</v>
      </c>
      <c r="G28" s="117">
        <v>19131</v>
      </c>
      <c r="H28" s="117">
        <v>19131</v>
      </c>
      <c r="I28" s="117">
        <f t="shared" si="3"/>
        <v>0</v>
      </c>
      <c r="L28" s="13">
        <f>K28-H28</f>
        <v>-19131</v>
      </c>
      <c r="R28" s="80">
        <v>375.92</v>
      </c>
      <c r="S28" s="109">
        <f t="shared" si="2"/>
        <v>19130.568800000001</v>
      </c>
    </row>
    <row r="29" spans="1:19" s="77" customFormat="1" ht="18.75" customHeight="1" x14ac:dyDescent="0.25">
      <c r="B29" s="95" t="s">
        <v>47</v>
      </c>
      <c r="C29" s="95" t="s">
        <v>24</v>
      </c>
      <c r="D29" s="95" t="s">
        <v>49</v>
      </c>
      <c r="E29" s="118" t="s">
        <v>3</v>
      </c>
      <c r="F29" s="116">
        <v>74.3</v>
      </c>
      <c r="G29" s="117">
        <v>27931</v>
      </c>
      <c r="H29" s="117">
        <v>27931</v>
      </c>
      <c r="I29" s="117">
        <f t="shared" si="3"/>
        <v>0</v>
      </c>
      <c r="K29" s="78"/>
      <c r="L29" s="79">
        <f t="shared" si="1"/>
        <v>-27931</v>
      </c>
      <c r="R29" s="80">
        <v>375.92</v>
      </c>
      <c r="S29" s="109">
        <f>F29*R29</f>
        <v>27930.856</v>
      </c>
    </row>
    <row r="30" spans="1:19" s="77" customFormat="1" ht="21" customHeight="1" x14ac:dyDescent="0.25">
      <c r="B30" s="181" t="s">
        <v>18</v>
      </c>
      <c r="C30" s="182"/>
      <c r="D30" s="182"/>
      <c r="E30" s="183"/>
      <c r="F30" s="116">
        <f>SUM(F31:F37)</f>
        <v>8269.5300000000007</v>
      </c>
      <c r="G30" s="117">
        <f>SUM(G31:G37)</f>
        <v>3108684</v>
      </c>
      <c r="H30" s="117">
        <f>SUM(H31:H37)</f>
        <v>3108684</v>
      </c>
      <c r="I30" s="117">
        <f>SUM(I31:I37)</f>
        <v>0</v>
      </c>
      <c r="K30" s="78"/>
      <c r="L30" s="79">
        <f t="shared" si="1"/>
        <v>-3108684</v>
      </c>
      <c r="R30" s="80">
        <v>375.92</v>
      </c>
      <c r="S30" s="109">
        <f t="shared" si="2"/>
        <v>3108681.7176000006</v>
      </c>
    </row>
    <row r="31" spans="1:19" ht="16.5" customHeight="1" x14ac:dyDescent="0.25">
      <c r="B31" s="95" t="s">
        <v>29</v>
      </c>
      <c r="C31" s="95" t="s">
        <v>52</v>
      </c>
      <c r="D31" s="95" t="s">
        <v>41</v>
      </c>
      <c r="E31" s="30" t="s">
        <v>17</v>
      </c>
      <c r="F31" s="96">
        <v>174.05</v>
      </c>
      <c r="G31" s="98">
        <v>65429</v>
      </c>
      <c r="H31" s="98">
        <v>65429</v>
      </c>
      <c r="I31" s="98">
        <f t="shared" ref="I31:I37" si="4">G31-H31</f>
        <v>0</v>
      </c>
      <c r="L31" s="13">
        <f t="shared" si="1"/>
        <v>-65429</v>
      </c>
      <c r="R31" s="80">
        <v>375.92</v>
      </c>
      <c r="S31" s="109">
        <f t="shared" si="2"/>
        <v>65428.876000000004</v>
      </c>
    </row>
    <row r="32" spans="1:19" ht="17.45" customHeight="1" x14ac:dyDescent="0.25">
      <c r="B32" s="95" t="s">
        <v>29</v>
      </c>
      <c r="C32" s="95" t="s">
        <v>24</v>
      </c>
      <c r="D32" s="95" t="s">
        <v>28</v>
      </c>
      <c r="E32" s="30" t="s">
        <v>4</v>
      </c>
      <c r="F32" s="96">
        <v>2809.65</v>
      </c>
      <c r="G32" s="98">
        <v>1056204</v>
      </c>
      <c r="H32" s="98">
        <v>1056204</v>
      </c>
      <c r="I32" s="98">
        <f t="shared" si="4"/>
        <v>0</v>
      </c>
      <c r="L32" s="13">
        <f t="shared" si="1"/>
        <v>-1056204</v>
      </c>
      <c r="R32" s="80">
        <v>375.92</v>
      </c>
      <c r="S32" s="109">
        <f t="shared" si="2"/>
        <v>1056203.628</v>
      </c>
    </row>
    <row r="33" spans="1:19" ht="17.45" customHeight="1" x14ac:dyDescent="0.25">
      <c r="B33" s="95" t="s">
        <v>29</v>
      </c>
      <c r="C33" s="95" t="s">
        <v>30</v>
      </c>
      <c r="D33" s="95" t="s">
        <v>31</v>
      </c>
      <c r="E33" s="30" t="s">
        <v>5</v>
      </c>
      <c r="F33" s="96">
        <v>2712.14</v>
      </c>
      <c r="G33" s="98">
        <v>1019548</v>
      </c>
      <c r="H33" s="98">
        <v>1019548</v>
      </c>
      <c r="I33" s="98">
        <f t="shared" si="4"/>
        <v>0</v>
      </c>
      <c r="L33" s="13">
        <f t="shared" si="1"/>
        <v>-1019548</v>
      </c>
      <c r="R33" s="80">
        <v>375.92</v>
      </c>
      <c r="S33" s="109">
        <f t="shared" si="2"/>
        <v>1019547.6688</v>
      </c>
    </row>
    <row r="34" spans="1:19" ht="17.45" customHeight="1" x14ac:dyDescent="0.25">
      <c r="B34" s="95" t="s">
        <v>29</v>
      </c>
      <c r="C34" s="95" t="s">
        <v>30</v>
      </c>
      <c r="D34" s="95" t="s">
        <v>32</v>
      </c>
      <c r="E34" s="30" t="s">
        <v>15</v>
      </c>
      <c r="F34" s="96">
        <v>1575.8</v>
      </c>
      <c r="G34" s="98">
        <v>592375</v>
      </c>
      <c r="H34" s="98">
        <v>592375</v>
      </c>
      <c r="I34" s="98">
        <f t="shared" si="4"/>
        <v>0</v>
      </c>
      <c r="L34" s="13">
        <f t="shared" si="1"/>
        <v>-592375</v>
      </c>
      <c r="R34" s="80">
        <v>375.92</v>
      </c>
      <c r="S34" s="109">
        <f t="shared" si="2"/>
        <v>592374.73600000003</v>
      </c>
    </row>
    <row r="35" spans="1:19" ht="17.45" customHeight="1" x14ac:dyDescent="0.25">
      <c r="B35" s="95" t="s">
        <v>29</v>
      </c>
      <c r="C35" s="95" t="s">
        <v>30</v>
      </c>
      <c r="D35" s="95" t="s">
        <v>43</v>
      </c>
      <c r="E35" s="30" t="s">
        <v>6</v>
      </c>
      <c r="F35" s="96">
        <v>508.63</v>
      </c>
      <c r="G35" s="98">
        <v>191205</v>
      </c>
      <c r="H35" s="98">
        <v>191205</v>
      </c>
      <c r="I35" s="98">
        <f t="shared" si="4"/>
        <v>0</v>
      </c>
      <c r="L35" s="13">
        <f t="shared" si="1"/>
        <v>-191205</v>
      </c>
      <c r="R35" s="80">
        <v>375.92</v>
      </c>
      <c r="S35" s="109">
        <f t="shared" si="2"/>
        <v>191204.18960000001</v>
      </c>
    </row>
    <row r="36" spans="1:19" ht="17.45" customHeight="1" x14ac:dyDescent="0.25">
      <c r="B36" s="95" t="s">
        <v>33</v>
      </c>
      <c r="C36" s="95" t="s">
        <v>30</v>
      </c>
      <c r="D36" s="95" t="s">
        <v>108</v>
      </c>
      <c r="E36" s="30" t="s">
        <v>109</v>
      </c>
      <c r="F36" s="96">
        <v>329.41</v>
      </c>
      <c r="G36" s="98">
        <v>123832</v>
      </c>
      <c r="H36" s="98">
        <v>123832</v>
      </c>
      <c r="I36" s="98">
        <f t="shared" si="4"/>
        <v>0</v>
      </c>
      <c r="L36" s="13">
        <f t="shared" si="1"/>
        <v>-123832</v>
      </c>
      <c r="R36" s="80">
        <v>375.92</v>
      </c>
      <c r="S36" s="109">
        <f t="shared" si="2"/>
        <v>123831.80720000001</v>
      </c>
    </row>
    <row r="37" spans="1:19" ht="17.45" customHeight="1" x14ac:dyDescent="0.25">
      <c r="B37" s="95" t="s">
        <v>29</v>
      </c>
      <c r="C37" s="95" t="s">
        <v>35</v>
      </c>
      <c r="D37" s="95" t="s">
        <v>38</v>
      </c>
      <c r="E37" s="30" t="s">
        <v>7</v>
      </c>
      <c r="F37" s="96">
        <v>159.85</v>
      </c>
      <c r="G37" s="98">
        <v>60091</v>
      </c>
      <c r="H37" s="98">
        <v>60091</v>
      </c>
      <c r="I37" s="98">
        <f t="shared" si="4"/>
        <v>0</v>
      </c>
      <c r="L37" s="13">
        <f t="shared" si="1"/>
        <v>-60091</v>
      </c>
      <c r="R37" s="80">
        <v>375.92</v>
      </c>
      <c r="S37" s="109">
        <f t="shared" si="2"/>
        <v>60090.811999999998</v>
      </c>
    </row>
    <row r="38" spans="1:19" s="77" customFormat="1" ht="21" customHeight="1" x14ac:dyDescent="0.25">
      <c r="B38" s="173" t="s">
        <v>66</v>
      </c>
      <c r="C38" s="174"/>
      <c r="D38" s="174"/>
      <c r="E38" s="175"/>
      <c r="F38" s="116">
        <f>SUM(F39:F43)</f>
        <v>674.82999999999993</v>
      </c>
      <c r="G38" s="117">
        <f>SUM(G39:G43)</f>
        <v>253684</v>
      </c>
      <c r="H38" s="117">
        <f>SUM(H39:H43)</f>
        <v>253684</v>
      </c>
      <c r="I38" s="117">
        <f>SUM(I39:I43)</f>
        <v>0</v>
      </c>
      <c r="K38" s="78"/>
      <c r="L38" s="79">
        <f t="shared" si="1"/>
        <v>-253684</v>
      </c>
      <c r="R38" s="80">
        <v>375.92</v>
      </c>
      <c r="S38" s="109">
        <f t="shared" si="2"/>
        <v>253682.09359999999</v>
      </c>
    </row>
    <row r="39" spans="1:19" ht="17.45" customHeight="1" x14ac:dyDescent="0.25">
      <c r="B39" s="95" t="s">
        <v>29</v>
      </c>
      <c r="C39" s="95" t="s">
        <v>35</v>
      </c>
      <c r="D39" s="95" t="s">
        <v>38</v>
      </c>
      <c r="E39" s="30" t="s">
        <v>120</v>
      </c>
      <c r="F39" s="104">
        <v>136.35</v>
      </c>
      <c r="G39" s="98">
        <v>51257</v>
      </c>
      <c r="H39" s="98">
        <v>51257</v>
      </c>
      <c r="I39" s="98">
        <f t="shared" ref="I39:I43" si="5">G39-H39</f>
        <v>0</v>
      </c>
      <c r="L39" s="13">
        <f t="shared" si="1"/>
        <v>-51257</v>
      </c>
      <c r="R39" s="80">
        <v>375.92</v>
      </c>
      <c r="S39" s="109">
        <f t="shared" si="2"/>
        <v>51256.692000000003</v>
      </c>
    </row>
    <row r="40" spans="1:19" ht="17.45" customHeight="1" x14ac:dyDescent="0.25">
      <c r="B40" s="95" t="s">
        <v>29</v>
      </c>
      <c r="C40" s="95" t="s">
        <v>35</v>
      </c>
      <c r="D40" s="95" t="s">
        <v>38</v>
      </c>
      <c r="E40" s="30" t="s">
        <v>121</v>
      </c>
      <c r="F40" s="104">
        <v>117.36</v>
      </c>
      <c r="G40" s="98">
        <v>44118</v>
      </c>
      <c r="H40" s="98">
        <v>44118</v>
      </c>
      <c r="I40" s="98">
        <f t="shared" si="5"/>
        <v>0</v>
      </c>
      <c r="L40" s="13">
        <f t="shared" si="1"/>
        <v>-44118</v>
      </c>
      <c r="R40" s="80">
        <v>375.92</v>
      </c>
      <c r="S40" s="109">
        <f t="shared" si="2"/>
        <v>44117.9712</v>
      </c>
    </row>
    <row r="41" spans="1:19" ht="17.45" customHeight="1" x14ac:dyDescent="0.25">
      <c r="B41" s="95" t="s">
        <v>39</v>
      </c>
      <c r="C41" s="95" t="s">
        <v>36</v>
      </c>
      <c r="D41" s="95" t="s">
        <v>44</v>
      </c>
      <c r="E41" s="30" t="s">
        <v>8</v>
      </c>
      <c r="F41" s="96">
        <v>50.66</v>
      </c>
      <c r="G41" s="98">
        <v>19045</v>
      </c>
      <c r="H41" s="98">
        <v>19045</v>
      </c>
      <c r="I41" s="98">
        <f t="shared" si="5"/>
        <v>0</v>
      </c>
      <c r="L41" s="13">
        <f t="shared" si="1"/>
        <v>-19045</v>
      </c>
      <c r="R41" s="80">
        <v>375.92</v>
      </c>
      <c r="S41" s="109">
        <f t="shared" si="2"/>
        <v>19044.107199999999</v>
      </c>
    </row>
    <row r="42" spans="1:19" ht="17.45" customHeight="1" x14ac:dyDescent="0.25">
      <c r="B42" s="95" t="s">
        <v>39</v>
      </c>
      <c r="C42" s="95" t="s">
        <v>36</v>
      </c>
      <c r="D42" s="95" t="s">
        <v>45</v>
      </c>
      <c r="E42" s="30" t="s">
        <v>10</v>
      </c>
      <c r="F42" s="96">
        <v>113.27</v>
      </c>
      <c r="G42" s="98">
        <v>42581</v>
      </c>
      <c r="H42" s="98">
        <v>42581</v>
      </c>
      <c r="I42" s="98">
        <f t="shared" si="5"/>
        <v>0</v>
      </c>
      <c r="L42" s="13">
        <f t="shared" si="1"/>
        <v>-42581</v>
      </c>
      <c r="R42" s="80">
        <v>375.92</v>
      </c>
      <c r="S42" s="109">
        <f t="shared" si="2"/>
        <v>42580.458400000003</v>
      </c>
    </row>
    <row r="43" spans="1:19" ht="17.45" customHeight="1" x14ac:dyDescent="0.25">
      <c r="B43" s="95" t="s">
        <v>39</v>
      </c>
      <c r="C43" s="95" t="s">
        <v>36</v>
      </c>
      <c r="D43" s="95" t="s">
        <v>40</v>
      </c>
      <c r="E43" s="30" t="s">
        <v>9</v>
      </c>
      <c r="F43" s="96">
        <v>257.19</v>
      </c>
      <c r="G43" s="98">
        <v>96683</v>
      </c>
      <c r="H43" s="98">
        <v>96683</v>
      </c>
      <c r="I43" s="98">
        <f t="shared" si="5"/>
        <v>0</v>
      </c>
      <c r="L43" s="13">
        <f>K43-H43</f>
        <v>-96683</v>
      </c>
      <c r="R43" s="80">
        <v>375.92</v>
      </c>
      <c r="S43" s="109">
        <f t="shared" si="2"/>
        <v>96682.86480000001</v>
      </c>
    </row>
    <row r="44" spans="1:19" s="77" customFormat="1" ht="21" customHeight="1" x14ac:dyDescent="0.25">
      <c r="A44" s="47"/>
      <c r="B44" s="173" t="s">
        <v>57</v>
      </c>
      <c r="C44" s="174"/>
      <c r="D44" s="174"/>
      <c r="E44" s="175"/>
      <c r="F44" s="116">
        <f>SUM(F45:F46)</f>
        <v>71.509999999999991</v>
      </c>
      <c r="G44" s="117">
        <f>SUM(G45:G46)</f>
        <v>26883</v>
      </c>
      <c r="H44" s="117">
        <f>SUM(H45:H46)</f>
        <v>26883</v>
      </c>
      <c r="I44" s="117">
        <f>SUM(I45:I46)</f>
        <v>0</v>
      </c>
      <c r="K44" s="78"/>
      <c r="L44" s="79">
        <f t="shared" si="1"/>
        <v>-26883</v>
      </c>
      <c r="R44" s="80">
        <v>375.92</v>
      </c>
      <c r="S44" s="109">
        <f t="shared" si="2"/>
        <v>26882.039199999999</v>
      </c>
    </row>
    <row r="45" spans="1:19" ht="19.5" customHeight="1" x14ac:dyDescent="0.25">
      <c r="B45" s="95" t="s">
        <v>29</v>
      </c>
      <c r="C45" s="95" t="s">
        <v>35</v>
      </c>
      <c r="D45" s="95" t="s">
        <v>38</v>
      </c>
      <c r="E45" s="30" t="s">
        <v>11</v>
      </c>
      <c r="F45" s="96">
        <v>34.119999999999997</v>
      </c>
      <c r="G45" s="98">
        <v>12827</v>
      </c>
      <c r="H45" s="98">
        <v>12827</v>
      </c>
      <c r="I45" s="98">
        <f>G45-H45</f>
        <v>0</v>
      </c>
      <c r="L45" s="13">
        <f t="shared" si="1"/>
        <v>-12827</v>
      </c>
      <c r="R45" s="80">
        <v>375.92</v>
      </c>
      <c r="S45" s="109">
        <f t="shared" si="2"/>
        <v>12826.3904</v>
      </c>
    </row>
    <row r="46" spans="1:19" ht="19.5" customHeight="1" x14ac:dyDescent="0.25">
      <c r="B46" s="95" t="s">
        <v>29</v>
      </c>
      <c r="C46" s="95" t="s">
        <v>35</v>
      </c>
      <c r="D46" s="95" t="s">
        <v>38</v>
      </c>
      <c r="E46" s="30" t="s">
        <v>20</v>
      </c>
      <c r="F46" s="96">
        <v>37.39</v>
      </c>
      <c r="G46" s="98">
        <v>14056</v>
      </c>
      <c r="H46" s="98">
        <v>14056</v>
      </c>
      <c r="I46" s="98">
        <f>G46-H46</f>
        <v>0</v>
      </c>
      <c r="L46" s="13">
        <f t="shared" si="1"/>
        <v>-14056</v>
      </c>
      <c r="R46" s="80">
        <v>375.92</v>
      </c>
      <c r="S46" s="109">
        <f t="shared" si="2"/>
        <v>14055.648800000001</v>
      </c>
    </row>
    <row r="47" spans="1:19" ht="27" customHeight="1" x14ac:dyDescent="0.25">
      <c r="B47" s="184" t="s">
        <v>99</v>
      </c>
      <c r="C47" s="185"/>
      <c r="D47" s="185"/>
      <c r="E47" s="186"/>
      <c r="F47" s="116">
        <f>SUM(F48:F49)</f>
        <v>56.07</v>
      </c>
      <c r="G47" s="117">
        <f>SUM(G48:G49)</f>
        <v>21079</v>
      </c>
      <c r="H47" s="117">
        <f>SUM(H48:H49)</f>
        <v>21079</v>
      </c>
      <c r="I47" s="117">
        <f>SUM(I48:I49)</f>
        <v>0</v>
      </c>
      <c r="L47" s="13">
        <f t="shared" si="1"/>
        <v>-21079</v>
      </c>
      <c r="R47" s="80">
        <v>375.92</v>
      </c>
      <c r="S47" s="109">
        <f t="shared" si="2"/>
        <v>21077.8344</v>
      </c>
    </row>
    <row r="48" spans="1:19" ht="38.25" customHeight="1" x14ac:dyDescent="0.25">
      <c r="B48" s="95" t="s">
        <v>33</v>
      </c>
      <c r="C48" s="95" t="s">
        <v>30</v>
      </c>
      <c r="D48" s="59" t="s">
        <v>34</v>
      </c>
      <c r="E48" s="30" t="s">
        <v>98</v>
      </c>
      <c r="F48" s="105">
        <v>36.25</v>
      </c>
      <c r="G48" s="98">
        <v>13628</v>
      </c>
      <c r="H48" s="98">
        <v>13628</v>
      </c>
      <c r="I48" s="98">
        <f>G48-H48</f>
        <v>0</v>
      </c>
      <c r="L48" s="13">
        <f t="shared" si="1"/>
        <v>-13628</v>
      </c>
      <c r="R48" s="80">
        <v>375.92</v>
      </c>
      <c r="S48" s="109">
        <f t="shared" si="2"/>
        <v>13627.1</v>
      </c>
    </row>
    <row r="49" spans="1:20" ht="30.95" customHeight="1" x14ac:dyDescent="0.25">
      <c r="B49" s="95" t="s">
        <v>50</v>
      </c>
      <c r="C49" s="95" t="s">
        <v>37</v>
      </c>
      <c r="D49" s="59" t="s">
        <v>51</v>
      </c>
      <c r="E49" s="30" t="s">
        <v>98</v>
      </c>
      <c r="F49" s="96">
        <v>19.82</v>
      </c>
      <c r="G49" s="98">
        <v>7451</v>
      </c>
      <c r="H49" s="98">
        <v>7451</v>
      </c>
      <c r="I49" s="98">
        <v>0</v>
      </c>
      <c r="L49" s="13">
        <f>K49-H49</f>
        <v>-7451</v>
      </c>
      <c r="R49" s="80">
        <v>375.92</v>
      </c>
      <c r="S49" s="109">
        <f>F49*R49</f>
        <v>7450.7344000000003</v>
      </c>
    </row>
    <row r="50" spans="1:20" ht="22.5" customHeight="1" x14ac:dyDescent="0.25">
      <c r="B50" s="168" t="s">
        <v>105</v>
      </c>
      <c r="C50" s="169"/>
      <c r="D50" s="169"/>
      <c r="E50" s="170"/>
      <c r="F50" s="116">
        <f>F24+F26+F27+F28+F29+F31+F32+F33+F34+F37+F38+F44+F48</f>
        <v>8688.49</v>
      </c>
      <c r="G50" s="116">
        <f>G24+G26+G27+G28+G29+G31+G32+G33+G34+G37+G38+G44+G48</f>
        <v>3266184</v>
      </c>
      <c r="H50" s="116">
        <f>H24+H26+H27+H28+H29+H31+H32+H33+H34+H37+H38+H44+H48</f>
        <v>3266184</v>
      </c>
      <c r="I50" s="116">
        <f>I24+I26+I27+I28+I29+I31+I32+I33+I34+I37+I38+I44+I48</f>
        <v>0</v>
      </c>
      <c r="K50" s="72">
        <f>SUM(K23:K48)</f>
        <v>0</v>
      </c>
      <c r="L50" s="13">
        <f>K50-H50</f>
        <v>-3266184</v>
      </c>
      <c r="M50" s="41">
        <f>H50-K50</f>
        <v>3266184</v>
      </c>
      <c r="O50" s="74">
        <f>I50+H50</f>
        <v>3266184</v>
      </c>
      <c r="R50" s="80">
        <v>375.92</v>
      </c>
      <c r="S50" s="109">
        <f>F50*R50</f>
        <v>3266177.1608000002</v>
      </c>
    </row>
    <row r="51" spans="1:20" ht="15.75" x14ac:dyDescent="0.25">
      <c r="B51" s="171" t="s">
        <v>107</v>
      </c>
      <c r="C51" s="171"/>
      <c r="D51" s="171"/>
      <c r="E51" s="171"/>
      <c r="F51" s="119">
        <f>F35+F36</f>
        <v>838.04</v>
      </c>
      <c r="G51" s="119">
        <f>G35+G36</f>
        <v>315037</v>
      </c>
      <c r="H51" s="119">
        <f>H35+H36</f>
        <v>315037</v>
      </c>
      <c r="I51" s="119">
        <f t="shared" ref="I51" si="6">I35</f>
        <v>0</v>
      </c>
      <c r="R51" s="80">
        <v>375.92</v>
      </c>
      <c r="S51" s="109">
        <f>F51*R51</f>
        <v>315035.99680000002</v>
      </c>
    </row>
    <row r="52" spans="1:20" ht="15.75" x14ac:dyDescent="0.25">
      <c r="B52" s="171" t="s">
        <v>106</v>
      </c>
      <c r="C52" s="171"/>
      <c r="D52" s="171"/>
      <c r="E52" s="171"/>
      <c r="F52" s="119">
        <f>F25+F49</f>
        <v>32.56</v>
      </c>
      <c r="G52" s="119">
        <f>G25+G49</f>
        <v>12241</v>
      </c>
      <c r="H52" s="119">
        <f>H25+H49</f>
        <v>12241</v>
      </c>
      <c r="I52" s="119">
        <f>I25+I49</f>
        <v>0</v>
      </c>
      <c r="R52" s="80">
        <v>375.92</v>
      </c>
      <c r="S52" s="109">
        <f t="shared" si="2"/>
        <v>12239.955200000002</v>
      </c>
    </row>
    <row r="53" spans="1:20" x14ac:dyDescent="0.2">
      <c r="S53" s="41"/>
    </row>
    <row r="54" spans="1:20" ht="48" customHeight="1" x14ac:dyDescent="0.25">
      <c r="A54" s="162" t="s">
        <v>135</v>
      </c>
      <c r="B54" s="163"/>
      <c r="C54" s="163"/>
      <c r="D54" s="163"/>
      <c r="E54" s="163"/>
      <c r="F54" s="163"/>
      <c r="G54" s="163"/>
      <c r="H54" s="163"/>
      <c r="I54" s="163"/>
      <c r="J54" s="47"/>
      <c r="K54" s="114"/>
      <c r="L54" s="47"/>
      <c r="M54" s="47"/>
      <c r="N54" s="47"/>
      <c r="O54" s="47"/>
      <c r="P54" s="47"/>
      <c r="Q54" s="47"/>
      <c r="R54" s="47"/>
      <c r="S54" s="120"/>
      <c r="T54" s="47"/>
    </row>
    <row r="55" spans="1:20" ht="15.75" x14ac:dyDescent="0.25">
      <c r="B55" s="47"/>
      <c r="C55" s="47"/>
      <c r="D55" s="47"/>
      <c r="E55" s="47"/>
      <c r="F55" s="120">
        <f>F50+F51+F52</f>
        <v>9559.0899999999983</v>
      </c>
      <c r="G55" s="120">
        <f>G50+G51+G52</f>
        <v>3593462</v>
      </c>
      <c r="H55" s="120">
        <f t="shared" ref="H55" si="7">H50+H51+H52</f>
        <v>3593462</v>
      </c>
      <c r="I55" s="47"/>
      <c r="J55" s="47"/>
      <c r="K55" s="114"/>
      <c r="L55" s="47"/>
      <c r="M55" s="47"/>
      <c r="N55" s="47"/>
      <c r="O55" s="47"/>
      <c r="P55" s="47"/>
      <c r="Q55" s="47"/>
      <c r="R55" s="6">
        <v>375.92</v>
      </c>
      <c r="S55" s="109">
        <f>F55*R55</f>
        <v>3593453.1127999993</v>
      </c>
      <c r="T55" s="47"/>
    </row>
    <row r="56" spans="1:20" x14ac:dyDescent="0.2">
      <c r="B56" s="47"/>
      <c r="C56" s="47"/>
      <c r="D56" s="47"/>
      <c r="E56" s="47"/>
      <c r="F56" s="47"/>
      <c r="G56" s="47"/>
      <c r="H56" s="47"/>
      <c r="I56" s="47"/>
      <c r="J56" s="47"/>
      <c r="K56" s="114"/>
      <c r="L56" s="47"/>
      <c r="M56" s="47"/>
      <c r="N56" s="47"/>
      <c r="O56" s="47"/>
      <c r="P56" s="47"/>
      <c r="Q56" s="47"/>
      <c r="R56" s="47"/>
      <c r="S56" s="47"/>
      <c r="T56" s="47"/>
    </row>
    <row r="57" spans="1:20" x14ac:dyDescent="0.2">
      <c r="B57" s="47"/>
      <c r="C57" s="47"/>
      <c r="D57" s="47"/>
      <c r="E57" s="47"/>
      <c r="F57" s="47"/>
      <c r="G57" s="47"/>
      <c r="H57" s="47"/>
      <c r="I57" s="47"/>
      <c r="J57" s="47"/>
      <c r="K57" s="114"/>
      <c r="L57" s="47"/>
      <c r="M57" s="47"/>
      <c r="N57" s="47"/>
      <c r="O57" s="47"/>
      <c r="P57" s="47"/>
      <c r="Q57" s="47"/>
      <c r="R57" s="47"/>
      <c r="S57" s="47"/>
      <c r="T57" s="47"/>
    </row>
    <row r="59" spans="1:20" ht="15.75" x14ac:dyDescent="0.25">
      <c r="S59" s="6"/>
      <c r="T59" s="110"/>
    </row>
  </sheetData>
  <mergeCells count="30">
    <mergeCell ref="A54:I54"/>
    <mergeCell ref="B38:E38"/>
    <mergeCell ref="D21:D22"/>
    <mergeCell ref="E21:E22"/>
    <mergeCell ref="B17:I17"/>
    <mergeCell ref="B18:I18"/>
    <mergeCell ref="I21:I22"/>
    <mergeCell ref="B30:E30"/>
    <mergeCell ref="B23:E23"/>
    <mergeCell ref="B21:B22"/>
    <mergeCell ref="C21:C22"/>
    <mergeCell ref="F21:G21"/>
    <mergeCell ref="H21:H22"/>
    <mergeCell ref="B51:E51"/>
    <mergeCell ref="B47:E47"/>
    <mergeCell ref="B44:E44"/>
    <mergeCell ref="B50:E50"/>
    <mergeCell ref="B52:E52"/>
    <mergeCell ref="F2:J2"/>
    <mergeCell ref="F3:J3"/>
    <mergeCell ref="F4:J4"/>
    <mergeCell ref="F5:J5"/>
    <mergeCell ref="F6:J6"/>
    <mergeCell ref="F7:J7"/>
    <mergeCell ref="F8:J8"/>
    <mergeCell ref="F9:J9"/>
    <mergeCell ref="F10:I10"/>
    <mergeCell ref="F11:J11"/>
    <mergeCell ref="F12:J12"/>
    <mergeCell ref="F13:J13"/>
  </mergeCells>
  <phoneticPr fontId="0" type="noConversion"/>
  <pageMargins left="0.39370078740157483" right="0" top="0.39370078740157483" bottom="0.39370078740157483" header="0.51181102362204722" footer="0.51181102362204722"/>
  <pageSetup paperSize="9" scale="75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45"/>
  </sheetPr>
  <dimension ref="A2:M61"/>
  <sheetViews>
    <sheetView view="pageBreakPreview" topLeftCell="A46" zoomScale="78" zoomScaleNormal="75" zoomScaleSheetLayoutView="78" workbookViewId="0">
      <selection activeCell="J11" sqref="J11"/>
    </sheetView>
  </sheetViews>
  <sheetFormatPr defaultRowHeight="12.75" x14ac:dyDescent="0.2"/>
  <cols>
    <col min="1" max="1" width="5" style="1" customWidth="1"/>
    <col min="2" max="2" width="5.140625" style="1" customWidth="1"/>
    <col min="3" max="3" width="5.42578125" style="1" customWidth="1"/>
    <col min="4" max="4" width="42.85546875" style="1" customWidth="1"/>
    <col min="5" max="5" width="17.42578125" style="1" customWidth="1"/>
    <col min="6" max="6" width="17.85546875" style="1" customWidth="1"/>
    <col min="7" max="8" width="21.42578125" style="1" customWidth="1"/>
    <col min="9" max="9" width="9.140625" style="1"/>
    <col min="10" max="10" width="24" style="1" customWidth="1"/>
    <col min="11" max="16384" width="9.140625" style="1"/>
  </cols>
  <sheetData>
    <row r="2" spans="1:13" ht="15.75" x14ac:dyDescent="0.25">
      <c r="E2" s="152" t="s">
        <v>149</v>
      </c>
      <c r="F2" s="153"/>
      <c r="G2" s="153"/>
      <c r="H2" s="153"/>
    </row>
    <row r="3" spans="1:13" ht="15.75" x14ac:dyDescent="0.25">
      <c r="E3" s="152" t="s">
        <v>74</v>
      </c>
      <c r="F3" s="153"/>
      <c r="G3" s="153"/>
      <c r="H3" s="153"/>
    </row>
    <row r="4" spans="1:13" ht="15.75" x14ac:dyDescent="0.25">
      <c r="E4" s="152" t="s">
        <v>112</v>
      </c>
      <c r="F4" s="153"/>
      <c r="G4" s="153"/>
      <c r="H4" s="153"/>
    </row>
    <row r="5" spans="1:13" ht="15.75" x14ac:dyDescent="0.25">
      <c r="E5" s="152" t="s">
        <v>102</v>
      </c>
      <c r="F5" s="153"/>
      <c r="G5" s="153"/>
      <c r="H5" s="153"/>
    </row>
    <row r="6" spans="1:13" ht="15.75" x14ac:dyDescent="0.25">
      <c r="E6" s="152" t="s">
        <v>136</v>
      </c>
      <c r="F6" s="153"/>
      <c r="G6" s="153"/>
      <c r="H6" s="153"/>
    </row>
    <row r="7" spans="1:13" ht="15.75" x14ac:dyDescent="0.25">
      <c r="E7" s="152" t="s">
        <v>137</v>
      </c>
      <c r="F7" s="153"/>
      <c r="G7" s="153"/>
      <c r="H7" s="153"/>
    </row>
    <row r="8" spans="1:13" ht="15.75" x14ac:dyDescent="0.25">
      <c r="E8" s="152" t="s">
        <v>139</v>
      </c>
      <c r="F8" s="153"/>
      <c r="G8" s="153"/>
      <c r="H8" s="153"/>
      <c r="I8" s="8"/>
      <c r="K8" s="72"/>
    </row>
    <row r="9" spans="1:13" ht="15.75" x14ac:dyDescent="0.25">
      <c r="E9" s="152" t="s">
        <v>90</v>
      </c>
      <c r="F9" s="153"/>
      <c r="G9" s="153"/>
      <c r="H9" s="153"/>
      <c r="I9" s="8"/>
      <c r="K9" s="72"/>
    </row>
    <row r="10" spans="1:13" ht="15.75" x14ac:dyDescent="0.25">
      <c r="E10" s="152"/>
      <c r="F10" s="152"/>
      <c r="G10" s="153"/>
      <c r="H10" s="153"/>
      <c r="I10" s="8"/>
      <c r="K10" s="72"/>
    </row>
    <row r="11" spans="1:13" ht="15.75" x14ac:dyDescent="0.25">
      <c r="E11" s="152" t="s">
        <v>143</v>
      </c>
      <c r="F11" s="153"/>
      <c r="G11" s="153"/>
      <c r="H11" s="153"/>
      <c r="I11" s="8"/>
      <c r="K11" s="72"/>
    </row>
    <row r="12" spans="1:13" s="40" customFormat="1" ht="15" customHeight="1" x14ac:dyDescent="0.25">
      <c r="A12" s="76"/>
      <c r="B12" s="76"/>
      <c r="C12" s="76"/>
      <c r="E12" s="152" t="s">
        <v>138</v>
      </c>
      <c r="F12" s="153"/>
      <c r="G12" s="153"/>
      <c r="H12" s="153"/>
      <c r="I12" s="8"/>
      <c r="J12" s="8"/>
      <c r="K12" s="8"/>
      <c r="L12" s="8"/>
      <c r="M12" s="8"/>
    </row>
    <row r="13" spans="1:13" s="40" customFormat="1" ht="18" customHeight="1" x14ac:dyDescent="0.25">
      <c r="A13" s="76"/>
      <c r="B13" s="76"/>
      <c r="C13" s="76"/>
      <c r="E13" s="152" t="s">
        <v>141</v>
      </c>
      <c r="F13" s="153"/>
      <c r="G13" s="153"/>
      <c r="H13" s="153"/>
      <c r="I13" s="8"/>
      <c r="J13" s="8"/>
      <c r="K13" s="8"/>
      <c r="L13" s="8"/>
      <c r="M13" s="8"/>
    </row>
    <row r="14" spans="1:13" s="40" customFormat="1" ht="16.5" customHeight="1" x14ac:dyDescent="0.2">
      <c r="A14" s="76"/>
      <c r="B14" s="76"/>
      <c r="C14" s="76"/>
      <c r="F14" s="8"/>
      <c r="G14"/>
      <c r="H14" s="8"/>
      <c r="I14" s="8"/>
      <c r="J14" s="8"/>
      <c r="K14" s="8"/>
      <c r="L14" s="8"/>
      <c r="M14" s="8"/>
    </row>
    <row r="15" spans="1:13" s="6" customFormat="1" ht="18" customHeight="1" x14ac:dyDescent="0.25">
      <c r="A15" s="180" t="s">
        <v>117</v>
      </c>
      <c r="B15" s="180"/>
      <c r="C15" s="180"/>
      <c r="D15" s="180"/>
      <c r="E15" s="180"/>
      <c r="F15" s="180"/>
      <c r="G15" s="180"/>
      <c r="H15" s="180"/>
    </row>
    <row r="16" spans="1:13" s="6" customFormat="1" ht="19.5" customHeight="1" x14ac:dyDescent="0.25">
      <c r="A16" s="180" t="s">
        <v>127</v>
      </c>
      <c r="B16" s="180"/>
      <c r="C16" s="180"/>
      <c r="D16" s="180"/>
      <c r="E16" s="180"/>
      <c r="F16" s="180"/>
      <c r="G16" s="180"/>
      <c r="H16" s="180"/>
    </row>
    <row r="17" spans="1:10" s="6" customFormat="1" ht="3.75" customHeight="1" x14ac:dyDescent="0.25">
      <c r="A17" s="115"/>
      <c r="B17" s="115"/>
      <c r="C17" s="115"/>
      <c r="D17" s="115"/>
      <c r="E17" s="115"/>
      <c r="F17" s="115"/>
      <c r="G17" s="115"/>
      <c r="H17" s="115"/>
    </row>
    <row r="18" spans="1:10" ht="18.75" customHeight="1" x14ac:dyDescent="0.3">
      <c r="D18" s="54" t="s">
        <v>12</v>
      </c>
      <c r="F18" s="1">
        <v>0.8</v>
      </c>
    </row>
    <row r="19" spans="1:10" ht="39" customHeight="1" x14ac:dyDescent="0.2">
      <c r="A19" s="192" t="s">
        <v>25</v>
      </c>
      <c r="B19" s="192" t="s">
        <v>26</v>
      </c>
      <c r="C19" s="192" t="s">
        <v>27</v>
      </c>
      <c r="D19" s="191" t="s">
        <v>0</v>
      </c>
      <c r="E19" s="191" t="s">
        <v>103</v>
      </c>
      <c r="F19" s="191"/>
      <c r="G19" s="191" t="s">
        <v>128</v>
      </c>
      <c r="H19" s="191" t="s">
        <v>156</v>
      </c>
    </row>
    <row r="20" spans="1:10" ht="72.75" customHeight="1" x14ac:dyDescent="0.2">
      <c r="A20" s="192"/>
      <c r="B20" s="192"/>
      <c r="C20" s="192"/>
      <c r="D20" s="191"/>
      <c r="E20" s="148" t="s">
        <v>14</v>
      </c>
      <c r="F20" s="148" t="s">
        <v>13</v>
      </c>
      <c r="G20" s="191"/>
      <c r="H20" s="191"/>
    </row>
    <row r="21" spans="1:10" ht="21" customHeight="1" x14ac:dyDescent="0.2">
      <c r="A21" s="193" t="s">
        <v>69</v>
      </c>
      <c r="B21" s="193"/>
      <c r="C21" s="193"/>
      <c r="D21" s="193"/>
      <c r="E21" s="117">
        <f>SUM(E22:E23)</f>
        <v>48729</v>
      </c>
      <c r="F21" s="117">
        <f>SUM(F22:F23)</f>
        <v>38984</v>
      </c>
      <c r="G21" s="117">
        <f>SUM(G22:G23)</f>
        <v>38984</v>
      </c>
      <c r="H21" s="116">
        <f>SUM(H22:H23)</f>
        <v>0</v>
      </c>
      <c r="I21" s="1">
        <v>0.8</v>
      </c>
      <c r="J21" s="111">
        <f>E21*I21</f>
        <v>38983.200000000004</v>
      </c>
    </row>
    <row r="22" spans="1:10" ht="17.25" customHeight="1" x14ac:dyDescent="0.2">
      <c r="A22" s="95" t="s">
        <v>24</v>
      </c>
      <c r="B22" s="95" t="s">
        <v>30</v>
      </c>
      <c r="C22" s="95" t="s">
        <v>48</v>
      </c>
      <c r="D22" s="30" t="s">
        <v>71</v>
      </c>
      <c r="E22" s="98">
        <v>38019</v>
      </c>
      <c r="F22" s="98">
        <v>30416</v>
      </c>
      <c r="G22" s="98">
        <v>30416</v>
      </c>
      <c r="H22" s="96">
        <f>F22-G22</f>
        <v>0</v>
      </c>
      <c r="I22" s="1">
        <v>0.8</v>
      </c>
      <c r="J22" s="111">
        <f t="shared" ref="J22:J57" si="0">E22*I22</f>
        <v>30415.200000000001</v>
      </c>
    </row>
    <row r="23" spans="1:10" ht="30.75" customHeight="1" x14ac:dyDescent="0.2">
      <c r="A23" s="95" t="s">
        <v>50</v>
      </c>
      <c r="B23" s="95" t="s">
        <v>37</v>
      </c>
      <c r="C23" s="95" t="s">
        <v>51</v>
      </c>
      <c r="D23" s="57" t="s">
        <v>72</v>
      </c>
      <c r="E23" s="98">
        <v>10710</v>
      </c>
      <c r="F23" s="98">
        <v>8568</v>
      </c>
      <c r="G23" s="98">
        <v>8568</v>
      </c>
      <c r="H23" s="96">
        <v>0</v>
      </c>
      <c r="I23" s="1">
        <v>0.8</v>
      </c>
      <c r="J23" s="111">
        <f t="shared" si="0"/>
        <v>8568</v>
      </c>
    </row>
    <row r="24" spans="1:10" ht="17.45" customHeight="1" x14ac:dyDescent="0.2">
      <c r="A24" s="32" t="s">
        <v>24</v>
      </c>
      <c r="B24" s="32" t="s">
        <v>46</v>
      </c>
      <c r="C24" s="32" t="s">
        <v>42</v>
      </c>
      <c r="D24" s="118" t="s">
        <v>86</v>
      </c>
      <c r="E24" s="117">
        <v>1504</v>
      </c>
      <c r="F24" s="117">
        <v>1204</v>
      </c>
      <c r="G24" s="117">
        <v>1204</v>
      </c>
      <c r="H24" s="116">
        <f t="shared" ref="H24:H32" si="1">F24-G24</f>
        <v>0</v>
      </c>
      <c r="I24" s="1">
        <v>0.8</v>
      </c>
      <c r="J24" s="111">
        <f t="shared" si="0"/>
        <v>1203.2</v>
      </c>
    </row>
    <row r="25" spans="1:10" ht="17.45" customHeight="1" x14ac:dyDescent="0.2">
      <c r="A25" s="32" t="s">
        <v>24</v>
      </c>
      <c r="B25" s="32" t="s">
        <v>46</v>
      </c>
      <c r="C25" s="32" t="s">
        <v>42</v>
      </c>
      <c r="D25" s="118" t="s">
        <v>84</v>
      </c>
      <c r="E25" s="117">
        <v>1017</v>
      </c>
      <c r="F25" s="117">
        <v>814</v>
      </c>
      <c r="G25" s="117">
        <v>814</v>
      </c>
      <c r="H25" s="116">
        <f>F25-G25</f>
        <v>0</v>
      </c>
      <c r="I25" s="1">
        <v>0.8</v>
      </c>
      <c r="J25" s="111">
        <f t="shared" si="0"/>
        <v>813.6</v>
      </c>
    </row>
    <row r="26" spans="1:10" ht="17.45" customHeight="1" x14ac:dyDescent="0.2">
      <c r="A26" s="32" t="s">
        <v>24</v>
      </c>
      <c r="B26" s="32" t="s">
        <v>46</v>
      </c>
      <c r="C26" s="32" t="s">
        <v>42</v>
      </c>
      <c r="D26" s="118" t="s">
        <v>64</v>
      </c>
      <c r="E26" s="117">
        <v>2842</v>
      </c>
      <c r="F26" s="117">
        <v>2274</v>
      </c>
      <c r="G26" s="117">
        <v>2274</v>
      </c>
      <c r="H26" s="116">
        <f>F26-G26</f>
        <v>0</v>
      </c>
      <c r="I26" s="1">
        <v>0.8</v>
      </c>
      <c r="J26" s="111">
        <f t="shared" si="0"/>
        <v>2273.6</v>
      </c>
    </row>
    <row r="27" spans="1:10" ht="17.45" customHeight="1" x14ac:dyDescent="0.2">
      <c r="A27" s="32" t="s">
        <v>24</v>
      </c>
      <c r="B27" s="32" t="s">
        <v>46</v>
      </c>
      <c r="C27" s="32" t="s">
        <v>42</v>
      </c>
      <c r="D27" s="118" t="s">
        <v>80</v>
      </c>
      <c r="E27" s="117">
        <v>1323</v>
      </c>
      <c r="F27" s="117">
        <v>1059</v>
      </c>
      <c r="G27" s="117">
        <v>1059</v>
      </c>
      <c r="H27" s="116">
        <f>F27-G27</f>
        <v>0</v>
      </c>
      <c r="I27" s="1">
        <v>0.8</v>
      </c>
      <c r="J27" s="111">
        <f t="shared" si="0"/>
        <v>1058.4000000000001</v>
      </c>
    </row>
    <row r="28" spans="1:10" ht="17.45" customHeight="1" x14ac:dyDescent="0.2">
      <c r="A28" s="32" t="s">
        <v>24</v>
      </c>
      <c r="B28" s="32" t="s">
        <v>46</v>
      </c>
      <c r="C28" s="32" t="s">
        <v>42</v>
      </c>
      <c r="D28" s="118" t="s">
        <v>87</v>
      </c>
      <c r="E28" s="117">
        <v>6230</v>
      </c>
      <c r="F28" s="117">
        <v>4984</v>
      </c>
      <c r="G28" s="117">
        <v>4984</v>
      </c>
      <c r="H28" s="116">
        <f t="shared" si="1"/>
        <v>0</v>
      </c>
      <c r="I28" s="1">
        <v>0.8</v>
      </c>
      <c r="J28" s="111">
        <f t="shared" si="0"/>
        <v>4984</v>
      </c>
    </row>
    <row r="29" spans="1:10" ht="17.25" customHeight="1" x14ac:dyDescent="0.2">
      <c r="A29" s="32" t="s">
        <v>24</v>
      </c>
      <c r="B29" s="32" t="s">
        <v>46</v>
      </c>
      <c r="C29" s="32" t="s">
        <v>42</v>
      </c>
      <c r="D29" s="118" t="s">
        <v>82</v>
      </c>
      <c r="E29" s="117">
        <v>1464</v>
      </c>
      <c r="F29" s="117">
        <v>1172</v>
      </c>
      <c r="G29" s="117">
        <v>1172</v>
      </c>
      <c r="H29" s="116">
        <f t="shared" si="1"/>
        <v>0</v>
      </c>
      <c r="I29" s="1">
        <v>0.8</v>
      </c>
      <c r="J29" s="111">
        <f t="shared" si="0"/>
        <v>1171.2</v>
      </c>
    </row>
    <row r="30" spans="1:10" ht="17.25" customHeight="1" x14ac:dyDescent="0.2">
      <c r="A30" s="32" t="s">
        <v>24</v>
      </c>
      <c r="B30" s="32" t="s">
        <v>46</v>
      </c>
      <c r="C30" s="32" t="s">
        <v>42</v>
      </c>
      <c r="D30" s="118" t="s">
        <v>85</v>
      </c>
      <c r="E30" s="117">
        <v>2624</v>
      </c>
      <c r="F30" s="117">
        <v>2100</v>
      </c>
      <c r="G30" s="117">
        <v>2100</v>
      </c>
      <c r="H30" s="116">
        <f t="shared" si="1"/>
        <v>0</v>
      </c>
      <c r="I30" s="1">
        <v>0.8</v>
      </c>
      <c r="J30" s="111">
        <f t="shared" si="0"/>
        <v>2099.2000000000003</v>
      </c>
    </row>
    <row r="31" spans="1:10" ht="17.45" customHeight="1" x14ac:dyDescent="0.2">
      <c r="A31" s="32" t="s">
        <v>24</v>
      </c>
      <c r="B31" s="32" t="s">
        <v>46</v>
      </c>
      <c r="C31" s="32" t="s">
        <v>42</v>
      </c>
      <c r="D31" s="118" t="s">
        <v>88</v>
      </c>
      <c r="E31" s="117">
        <v>867</v>
      </c>
      <c r="F31" s="117">
        <v>694</v>
      </c>
      <c r="G31" s="117">
        <v>694</v>
      </c>
      <c r="H31" s="116">
        <f t="shared" si="1"/>
        <v>0</v>
      </c>
      <c r="I31" s="1">
        <v>0.8</v>
      </c>
      <c r="J31" s="111">
        <f t="shared" si="0"/>
        <v>693.6</v>
      </c>
    </row>
    <row r="32" spans="1:10" ht="17.45" customHeight="1" x14ac:dyDescent="0.2">
      <c r="A32" s="32" t="s">
        <v>24</v>
      </c>
      <c r="B32" s="32" t="s">
        <v>46</v>
      </c>
      <c r="C32" s="32" t="s">
        <v>42</v>
      </c>
      <c r="D32" s="118" t="s">
        <v>89</v>
      </c>
      <c r="E32" s="117">
        <v>1419</v>
      </c>
      <c r="F32" s="117">
        <v>1136</v>
      </c>
      <c r="G32" s="117">
        <v>1136</v>
      </c>
      <c r="H32" s="116">
        <f t="shared" si="1"/>
        <v>0</v>
      </c>
      <c r="I32" s="1">
        <v>0.8</v>
      </c>
      <c r="J32" s="111">
        <f t="shared" si="0"/>
        <v>1135.2</v>
      </c>
    </row>
    <row r="33" spans="1:10" ht="17.45" customHeight="1" x14ac:dyDescent="0.2">
      <c r="A33" s="95" t="s">
        <v>47</v>
      </c>
      <c r="B33" s="95" t="s">
        <v>24</v>
      </c>
      <c r="C33" s="95" t="s">
        <v>49</v>
      </c>
      <c r="D33" s="118" t="s">
        <v>3</v>
      </c>
      <c r="E33" s="117">
        <v>4165</v>
      </c>
      <c r="F33" s="117">
        <v>3332</v>
      </c>
      <c r="G33" s="117">
        <v>3332</v>
      </c>
      <c r="H33" s="116">
        <f>F33-G33</f>
        <v>0</v>
      </c>
      <c r="I33" s="1">
        <v>0.8</v>
      </c>
      <c r="J33" s="111">
        <f t="shared" si="0"/>
        <v>3332</v>
      </c>
    </row>
    <row r="34" spans="1:10" ht="21" customHeight="1" x14ac:dyDescent="0.2">
      <c r="A34" s="191" t="s">
        <v>18</v>
      </c>
      <c r="B34" s="191"/>
      <c r="C34" s="191"/>
      <c r="D34" s="191"/>
      <c r="E34" s="117">
        <f>SUM(E35:E41)</f>
        <v>900370</v>
      </c>
      <c r="F34" s="117">
        <f>SUM(F35:F41)</f>
        <v>720298</v>
      </c>
      <c r="G34" s="117">
        <f>SUM(G35:G41)</f>
        <v>720298</v>
      </c>
      <c r="H34" s="116">
        <f>SUM(H35:H41)</f>
        <v>0</v>
      </c>
      <c r="I34" s="1">
        <v>0.8</v>
      </c>
      <c r="J34" s="111">
        <f t="shared" si="0"/>
        <v>720296</v>
      </c>
    </row>
    <row r="35" spans="1:10" ht="16.5" customHeight="1" x14ac:dyDescent="0.2">
      <c r="A35" s="95" t="s">
        <v>29</v>
      </c>
      <c r="B35" s="95" t="s">
        <v>52</v>
      </c>
      <c r="C35" s="95" t="s">
        <v>41</v>
      </c>
      <c r="D35" s="30" t="s">
        <v>17</v>
      </c>
      <c r="E35" s="98">
        <v>29921</v>
      </c>
      <c r="F35" s="98">
        <v>23937</v>
      </c>
      <c r="G35" s="98">
        <v>23937</v>
      </c>
      <c r="H35" s="96">
        <f t="shared" ref="H35:H41" si="2">F35-G35</f>
        <v>0</v>
      </c>
      <c r="I35" s="1">
        <v>0.8</v>
      </c>
      <c r="J35" s="111">
        <f t="shared" si="0"/>
        <v>23936.800000000003</v>
      </c>
    </row>
    <row r="36" spans="1:10" ht="16.5" customHeight="1" x14ac:dyDescent="0.2">
      <c r="A36" s="95" t="s">
        <v>29</v>
      </c>
      <c r="B36" s="95" t="s">
        <v>24</v>
      </c>
      <c r="C36" s="95" t="s">
        <v>28</v>
      </c>
      <c r="D36" s="30" t="s">
        <v>4</v>
      </c>
      <c r="E36" s="98">
        <v>455616</v>
      </c>
      <c r="F36" s="98">
        <v>364493</v>
      </c>
      <c r="G36" s="98">
        <v>364493</v>
      </c>
      <c r="H36" s="96">
        <f t="shared" si="2"/>
        <v>0</v>
      </c>
      <c r="I36" s="1">
        <v>0.8</v>
      </c>
      <c r="J36" s="111">
        <f t="shared" si="0"/>
        <v>364492.80000000005</v>
      </c>
    </row>
    <row r="37" spans="1:10" ht="17.45" customHeight="1" x14ac:dyDescent="0.2">
      <c r="A37" s="95" t="s">
        <v>29</v>
      </c>
      <c r="B37" s="95" t="s">
        <v>30</v>
      </c>
      <c r="C37" s="95" t="s">
        <v>31</v>
      </c>
      <c r="D37" s="30" t="s">
        <v>5</v>
      </c>
      <c r="E37" s="98">
        <v>222755</v>
      </c>
      <c r="F37" s="98">
        <v>178204</v>
      </c>
      <c r="G37" s="98">
        <v>178204</v>
      </c>
      <c r="H37" s="96">
        <f t="shared" si="2"/>
        <v>0</v>
      </c>
      <c r="I37" s="1">
        <v>0.8</v>
      </c>
      <c r="J37" s="111">
        <f t="shared" si="0"/>
        <v>178204</v>
      </c>
    </row>
    <row r="38" spans="1:10" ht="17.45" customHeight="1" x14ac:dyDescent="0.2">
      <c r="A38" s="95" t="s">
        <v>29</v>
      </c>
      <c r="B38" s="95" t="s">
        <v>30</v>
      </c>
      <c r="C38" s="95" t="s">
        <v>32</v>
      </c>
      <c r="D38" s="30" t="s">
        <v>15</v>
      </c>
      <c r="E38" s="98">
        <v>93864</v>
      </c>
      <c r="F38" s="98">
        <v>75092</v>
      </c>
      <c r="G38" s="98">
        <v>75092</v>
      </c>
      <c r="H38" s="96">
        <f t="shared" si="2"/>
        <v>0</v>
      </c>
      <c r="I38" s="1">
        <v>0.8</v>
      </c>
      <c r="J38" s="111">
        <f t="shared" si="0"/>
        <v>75091.199999999997</v>
      </c>
    </row>
    <row r="39" spans="1:10" ht="17.45" customHeight="1" x14ac:dyDescent="0.2">
      <c r="A39" s="95" t="s">
        <v>29</v>
      </c>
      <c r="B39" s="95" t="s">
        <v>30</v>
      </c>
      <c r="C39" s="95" t="s">
        <v>43</v>
      </c>
      <c r="D39" s="30" t="s">
        <v>6</v>
      </c>
      <c r="E39" s="98">
        <v>51765</v>
      </c>
      <c r="F39" s="98">
        <v>41412</v>
      </c>
      <c r="G39" s="98">
        <v>41412</v>
      </c>
      <c r="H39" s="96">
        <f t="shared" si="2"/>
        <v>0</v>
      </c>
      <c r="I39" s="1">
        <v>0.8</v>
      </c>
      <c r="J39" s="111">
        <f t="shared" si="0"/>
        <v>41412</v>
      </c>
    </row>
    <row r="40" spans="1:10" ht="15.75" x14ac:dyDescent="0.2">
      <c r="A40" s="32" t="s">
        <v>33</v>
      </c>
      <c r="B40" s="32" t="s">
        <v>30</v>
      </c>
      <c r="C40" s="32" t="s">
        <v>78</v>
      </c>
      <c r="D40" s="30" t="s">
        <v>19</v>
      </c>
      <c r="E40" s="98">
        <v>36988</v>
      </c>
      <c r="F40" s="98">
        <v>29591</v>
      </c>
      <c r="G40" s="98">
        <v>29591</v>
      </c>
      <c r="H40" s="96">
        <f>F40-G40</f>
        <v>0</v>
      </c>
      <c r="I40" s="1">
        <v>0.8</v>
      </c>
      <c r="J40" s="111">
        <f>E40*I40</f>
        <v>29590.400000000001</v>
      </c>
    </row>
    <row r="41" spans="1:10" ht="17.45" customHeight="1" x14ac:dyDescent="0.2">
      <c r="A41" s="95" t="s">
        <v>29</v>
      </c>
      <c r="B41" s="95" t="s">
        <v>35</v>
      </c>
      <c r="C41" s="95" t="s">
        <v>38</v>
      </c>
      <c r="D41" s="30" t="s">
        <v>7</v>
      </c>
      <c r="E41" s="98">
        <v>9461</v>
      </c>
      <c r="F41" s="98">
        <v>7569</v>
      </c>
      <c r="G41" s="98">
        <v>7569</v>
      </c>
      <c r="H41" s="96">
        <f t="shared" si="2"/>
        <v>0</v>
      </c>
      <c r="I41" s="1">
        <v>0.8</v>
      </c>
      <c r="J41" s="111">
        <f t="shared" si="0"/>
        <v>7568.8</v>
      </c>
    </row>
    <row r="42" spans="1:10" ht="21" customHeight="1" x14ac:dyDescent="0.2">
      <c r="A42" s="191" t="s">
        <v>66</v>
      </c>
      <c r="B42" s="191"/>
      <c r="C42" s="191"/>
      <c r="D42" s="191"/>
      <c r="E42" s="117">
        <f>SUM(E43:E47)</f>
        <v>58728</v>
      </c>
      <c r="F42" s="117">
        <f>SUM(F43:F47)</f>
        <v>46985</v>
      </c>
      <c r="G42" s="117">
        <f>SUM(G43:G47)</f>
        <v>46985</v>
      </c>
      <c r="H42" s="116">
        <f>SUM(H43:H47)</f>
        <v>0</v>
      </c>
      <c r="I42" s="1">
        <v>0.8</v>
      </c>
      <c r="J42" s="111">
        <f t="shared" si="0"/>
        <v>46982.400000000001</v>
      </c>
    </row>
    <row r="43" spans="1:10" ht="17.45" customHeight="1" x14ac:dyDescent="0.25">
      <c r="A43" s="95" t="s">
        <v>29</v>
      </c>
      <c r="B43" s="95" t="s">
        <v>35</v>
      </c>
      <c r="C43" s="95" t="s">
        <v>38</v>
      </c>
      <c r="D43" s="30" t="s">
        <v>120</v>
      </c>
      <c r="E43" s="84">
        <v>3958</v>
      </c>
      <c r="F43" s="98">
        <v>3167</v>
      </c>
      <c r="G43" s="98">
        <v>3167</v>
      </c>
      <c r="H43" s="96">
        <f t="shared" ref="H43:H46" si="3">F43-G43</f>
        <v>0</v>
      </c>
      <c r="I43" s="1">
        <v>0.8</v>
      </c>
      <c r="J43" s="111">
        <f t="shared" si="0"/>
        <v>3166.4</v>
      </c>
    </row>
    <row r="44" spans="1:10" ht="17.45" customHeight="1" x14ac:dyDescent="0.25">
      <c r="A44" s="95" t="s">
        <v>29</v>
      </c>
      <c r="B44" s="95" t="s">
        <v>35</v>
      </c>
      <c r="C44" s="95" t="s">
        <v>38</v>
      </c>
      <c r="D44" s="30" t="s">
        <v>121</v>
      </c>
      <c r="E44" s="84">
        <v>11437</v>
      </c>
      <c r="F44" s="98">
        <v>9150</v>
      </c>
      <c r="G44" s="98">
        <v>9150</v>
      </c>
      <c r="H44" s="96">
        <f t="shared" si="3"/>
        <v>0</v>
      </c>
      <c r="I44" s="1">
        <v>0.8</v>
      </c>
      <c r="J44" s="111">
        <f t="shared" si="0"/>
        <v>9149.6</v>
      </c>
    </row>
    <row r="45" spans="1:10" ht="18.75" customHeight="1" x14ac:dyDescent="0.2">
      <c r="A45" s="95" t="s">
        <v>39</v>
      </c>
      <c r="B45" s="95" t="s">
        <v>36</v>
      </c>
      <c r="C45" s="95" t="s">
        <v>44</v>
      </c>
      <c r="D45" s="88" t="s">
        <v>8</v>
      </c>
      <c r="E45" s="98">
        <v>519</v>
      </c>
      <c r="F45" s="98">
        <v>416</v>
      </c>
      <c r="G45" s="98">
        <v>416</v>
      </c>
      <c r="H45" s="96">
        <f t="shared" si="3"/>
        <v>0</v>
      </c>
      <c r="I45" s="1">
        <v>0.8</v>
      </c>
      <c r="J45" s="111">
        <f t="shared" si="0"/>
        <v>415.20000000000005</v>
      </c>
    </row>
    <row r="46" spans="1:10" ht="17.45" customHeight="1" x14ac:dyDescent="0.2">
      <c r="A46" s="95" t="s">
        <v>39</v>
      </c>
      <c r="B46" s="95" t="s">
        <v>36</v>
      </c>
      <c r="C46" s="95" t="s">
        <v>45</v>
      </c>
      <c r="D46" s="30" t="s">
        <v>10</v>
      </c>
      <c r="E46" s="98">
        <v>10539</v>
      </c>
      <c r="F46" s="98">
        <v>8432</v>
      </c>
      <c r="G46" s="98">
        <v>8432</v>
      </c>
      <c r="H46" s="96">
        <f t="shared" si="3"/>
        <v>0</v>
      </c>
      <c r="I46" s="1">
        <v>0.8</v>
      </c>
      <c r="J46" s="111">
        <f t="shared" si="0"/>
        <v>8431.2000000000007</v>
      </c>
    </row>
    <row r="47" spans="1:10" ht="17.45" customHeight="1" x14ac:dyDescent="0.2">
      <c r="A47" s="95" t="s">
        <v>39</v>
      </c>
      <c r="B47" s="95" t="s">
        <v>36</v>
      </c>
      <c r="C47" s="95" t="s">
        <v>40</v>
      </c>
      <c r="D47" s="30" t="s">
        <v>9</v>
      </c>
      <c r="E47" s="98">
        <v>32275</v>
      </c>
      <c r="F47" s="98">
        <v>25820</v>
      </c>
      <c r="G47" s="98">
        <v>25820</v>
      </c>
      <c r="H47" s="96">
        <f>F47-G47</f>
        <v>0</v>
      </c>
      <c r="I47" s="1">
        <v>0.8</v>
      </c>
      <c r="J47" s="111">
        <f t="shared" si="0"/>
        <v>25820</v>
      </c>
    </row>
    <row r="48" spans="1:10" ht="21" customHeight="1" x14ac:dyDescent="0.2">
      <c r="A48" s="191" t="s">
        <v>57</v>
      </c>
      <c r="B48" s="191"/>
      <c r="C48" s="191"/>
      <c r="D48" s="191"/>
      <c r="E48" s="117">
        <f>SUM(E49:E51)</f>
        <v>32073</v>
      </c>
      <c r="F48" s="117">
        <f>SUM(F49:F51)</f>
        <v>25659</v>
      </c>
      <c r="G48" s="117">
        <f>SUM(G49:G51)</f>
        <v>25659</v>
      </c>
      <c r="H48" s="116">
        <f>SUM(H49:H51)</f>
        <v>0</v>
      </c>
      <c r="I48" s="1">
        <v>0.8</v>
      </c>
      <c r="J48" s="111">
        <f t="shared" si="0"/>
        <v>25658.400000000001</v>
      </c>
    </row>
    <row r="49" spans="1:10" ht="17.25" customHeight="1" x14ac:dyDescent="0.2">
      <c r="A49" s="95" t="s">
        <v>29</v>
      </c>
      <c r="B49" s="95" t="s">
        <v>35</v>
      </c>
      <c r="C49" s="95" t="s">
        <v>38</v>
      </c>
      <c r="D49" s="30" t="s">
        <v>21</v>
      </c>
      <c r="E49" s="98">
        <v>15520</v>
      </c>
      <c r="F49" s="98">
        <v>12416</v>
      </c>
      <c r="G49" s="98">
        <v>12416</v>
      </c>
      <c r="H49" s="96">
        <f>F49-G49</f>
        <v>0</v>
      </c>
      <c r="I49" s="1">
        <v>0.8</v>
      </c>
      <c r="J49" s="111">
        <f t="shared" si="0"/>
        <v>12416</v>
      </c>
    </row>
    <row r="50" spans="1:10" ht="17.25" customHeight="1" x14ac:dyDescent="0.2">
      <c r="A50" s="95" t="s">
        <v>29</v>
      </c>
      <c r="B50" s="95" t="s">
        <v>35</v>
      </c>
      <c r="C50" s="95" t="s">
        <v>38</v>
      </c>
      <c r="D50" s="30" t="s">
        <v>11</v>
      </c>
      <c r="E50" s="98">
        <v>13353</v>
      </c>
      <c r="F50" s="98">
        <v>10683</v>
      </c>
      <c r="G50" s="98">
        <v>10683</v>
      </c>
      <c r="H50" s="96">
        <f>F50-G50</f>
        <v>0</v>
      </c>
      <c r="I50" s="1">
        <v>0.8</v>
      </c>
      <c r="J50" s="111">
        <f t="shared" si="0"/>
        <v>10682.400000000001</v>
      </c>
    </row>
    <row r="51" spans="1:10" ht="15.75" customHeight="1" x14ac:dyDescent="0.2">
      <c r="A51" s="95" t="s">
        <v>29</v>
      </c>
      <c r="B51" s="95" t="s">
        <v>35</v>
      </c>
      <c r="C51" s="95" t="s">
        <v>38</v>
      </c>
      <c r="D51" s="30" t="s">
        <v>20</v>
      </c>
      <c r="E51" s="98">
        <v>3200</v>
      </c>
      <c r="F51" s="98">
        <v>2560</v>
      </c>
      <c r="G51" s="98">
        <v>2560</v>
      </c>
      <c r="H51" s="96">
        <f>F51-G51</f>
        <v>0</v>
      </c>
      <c r="I51" s="1">
        <v>0.8</v>
      </c>
      <c r="J51" s="111">
        <f t="shared" si="0"/>
        <v>2560</v>
      </c>
    </row>
    <row r="52" spans="1:10" ht="30" customHeight="1" x14ac:dyDescent="0.2">
      <c r="A52" s="187" t="s">
        <v>99</v>
      </c>
      <c r="B52" s="187"/>
      <c r="C52" s="187"/>
      <c r="D52" s="187"/>
      <c r="E52" s="117">
        <f>SUM(E53:E54)</f>
        <v>30946</v>
      </c>
      <c r="F52" s="117">
        <f>SUM(F53:F54)</f>
        <v>24757</v>
      </c>
      <c r="G52" s="117">
        <f>SUM(G53:G54)</f>
        <v>24757</v>
      </c>
      <c r="H52" s="116">
        <f>SUM(H53:H54)</f>
        <v>0</v>
      </c>
      <c r="I52" s="1">
        <v>0.8</v>
      </c>
      <c r="J52" s="111">
        <f t="shared" si="0"/>
        <v>24756.800000000003</v>
      </c>
    </row>
    <row r="53" spans="1:10" ht="31.5" customHeight="1" x14ac:dyDescent="0.2">
      <c r="A53" s="95" t="s">
        <v>33</v>
      </c>
      <c r="B53" s="95" t="s">
        <v>30</v>
      </c>
      <c r="C53" s="59" t="s">
        <v>73</v>
      </c>
      <c r="D53" s="30" t="s">
        <v>98</v>
      </c>
      <c r="E53" s="96">
        <v>18615</v>
      </c>
      <c r="F53" s="98">
        <v>14892</v>
      </c>
      <c r="G53" s="98">
        <v>14892</v>
      </c>
      <c r="H53" s="96">
        <f>F53-G53</f>
        <v>0</v>
      </c>
      <c r="I53" s="1">
        <v>0.8</v>
      </c>
      <c r="J53" s="111">
        <f t="shared" si="0"/>
        <v>14892</v>
      </c>
    </row>
    <row r="54" spans="1:10" ht="33.75" customHeight="1" x14ac:dyDescent="0.2">
      <c r="A54" s="95" t="s">
        <v>50</v>
      </c>
      <c r="B54" s="95" t="s">
        <v>37</v>
      </c>
      <c r="C54" s="95" t="s">
        <v>51</v>
      </c>
      <c r="D54" s="30" t="s">
        <v>70</v>
      </c>
      <c r="E54" s="96">
        <v>12331</v>
      </c>
      <c r="F54" s="98">
        <v>9865</v>
      </c>
      <c r="G54" s="98">
        <v>9865</v>
      </c>
      <c r="H54" s="96">
        <v>0</v>
      </c>
      <c r="I54" s="1">
        <v>0.8</v>
      </c>
      <c r="J54" s="111">
        <f t="shared" si="0"/>
        <v>9864.8000000000011</v>
      </c>
    </row>
    <row r="55" spans="1:10" ht="24.75" customHeight="1" x14ac:dyDescent="0.2">
      <c r="A55" s="194" t="s">
        <v>105</v>
      </c>
      <c r="B55" s="194"/>
      <c r="C55" s="194"/>
      <c r="D55" s="194"/>
      <c r="E55" s="117">
        <f>E22+E24+E25+E26+E27+E28+E29+E30+E31+E32+E33+E35+E36+E37+E38+E41+E42+E48+E53</f>
        <v>982507</v>
      </c>
      <c r="F55" s="117">
        <f>F22+F24+F25+F26+F27+F28+F29+F30+F31+F32+F33+F35+F36+F37+F38+F41+F42+F48+F53</f>
        <v>786016</v>
      </c>
      <c r="G55" s="117">
        <f>G22+G24+G25+G26+G27+G28+G29+G30+G31+G32+G33+G35+G36+G37+G38+G41+G42+G48+G53</f>
        <v>786016</v>
      </c>
      <c r="H55" s="117">
        <f>H22+H24+H25+H26+H27+H28+H29+H30+H31+H32+H33+H34+H42+H48+H53</f>
        <v>0</v>
      </c>
      <c r="I55" s="1">
        <v>0.8</v>
      </c>
      <c r="J55" s="111">
        <f t="shared" si="0"/>
        <v>786005.60000000009</v>
      </c>
    </row>
    <row r="56" spans="1:10" ht="15.75" customHeight="1" x14ac:dyDescent="0.25">
      <c r="A56" s="188" t="s">
        <v>107</v>
      </c>
      <c r="B56" s="188"/>
      <c r="C56" s="188"/>
      <c r="D56" s="188"/>
      <c r="E56" s="124">
        <f>E39+E40</f>
        <v>88753</v>
      </c>
      <c r="F56" s="124">
        <f>F39+F40</f>
        <v>71003</v>
      </c>
      <c r="G56" s="124">
        <f>G39+G40</f>
        <v>71003</v>
      </c>
      <c r="H56" s="124">
        <f>H39+H40</f>
        <v>0</v>
      </c>
      <c r="I56" s="1">
        <v>0.8</v>
      </c>
      <c r="J56" s="111">
        <f t="shared" si="0"/>
        <v>71002.400000000009</v>
      </c>
    </row>
    <row r="57" spans="1:10" ht="18.75" customHeight="1" x14ac:dyDescent="0.25">
      <c r="A57" s="188" t="s">
        <v>106</v>
      </c>
      <c r="B57" s="188"/>
      <c r="C57" s="188"/>
      <c r="D57" s="188"/>
      <c r="E57" s="124">
        <f>E23+E54</f>
        <v>23041</v>
      </c>
      <c r="F57" s="124">
        <f>F23+F54</f>
        <v>18433</v>
      </c>
      <c r="G57" s="124">
        <f>G23+G54</f>
        <v>18433</v>
      </c>
      <c r="H57" s="124">
        <f>H23+H54</f>
        <v>0</v>
      </c>
      <c r="I57" s="1">
        <v>0.8</v>
      </c>
      <c r="J57" s="111">
        <f t="shared" si="0"/>
        <v>18432.8</v>
      </c>
    </row>
    <row r="58" spans="1:10" ht="9.75" customHeight="1" x14ac:dyDescent="0.2"/>
    <row r="59" spans="1:10" ht="32.25" customHeight="1" x14ac:dyDescent="0.25">
      <c r="A59" s="189" t="s">
        <v>133</v>
      </c>
      <c r="B59" s="190"/>
      <c r="C59" s="190"/>
      <c r="D59" s="190"/>
      <c r="E59" s="190"/>
      <c r="F59" s="190"/>
      <c r="G59" s="190"/>
      <c r="H59" s="190"/>
    </row>
    <row r="61" spans="1:10" ht="21" customHeight="1" x14ac:dyDescent="0.25">
      <c r="E61" s="112">
        <f>E55+E56+E57</f>
        <v>1094301</v>
      </c>
      <c r="F61" s="112">
        <f>F55+F56+F57</f>
        <v>875452</v>
      </c>
    </row>
  </sheetData>
  <mergeCells count="30">
    <mergeCell ref="A59:H59"/>
    <mergeCell ref="A16:H16"/>
    <mergeCell ref="A15:H15"/>
    <mergeCell ref="G19:G20"/>
    <mergeCell ref="A19:A20"/>
    <mergeCell ref="A42:D42"/>
    <mergeCell ref="A34:D34"/>
    <mergeCell ref="H19:H20"/>
    <mergeCell ref="D19:D20"/>
    <mergeCell ref="E19:F19"/>
    <mergeCell ref="B19:B20"/>
    <mergeCell ref="C19:C20"/>
    <mergeCell ref="A21:D21"/>
    <mergeCell ref="A57:D57"/>
    <mergeCell ref="A48:D48"/>
    <mergeCell ref="A55:D55"/>
    <mergeCell ref="A52:D52"/>
    <mergeCell ref="A56:D56"/>
    <mergeCell ref="E2:H2"/>
    <mergeCell ref="E3:H3"/>
    <mergeCell ref="E4:H4"/>
    <mergeCell ref="E5:H5"/>
    <mergeCell ref="E6:H6"/>
    <mergeCell ref="E7:H7"/>
    <mergeCell ref="E8:H8"/>
    <mergeCell ref="E9:H9"/>
    <mergeCell ref="E10:H10"/>
    <mergeCell ref="E11:H11"/>
    <mergeCell ref="E12:H12"/>
    <mergeCell ref="E13:H13"/>
  </mergeCells>
  <phoneticPr fontId="0" type="noConversion"/>
  <pageMargins left="0.39370078740157483" right="0" top="0" bottom="0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indexed="45"/>
  </sheetPr>
  <dimension ref="A2:S71"/>
  <sheetViews>
    <sheetView showRuler="0" view="pageBreakPreview" topLeftCell="A13" zoomScale="84" zoomScaleNormal="75" zoomScaleSheetLayoutView="84" workbookViewId="0">
      <selection activeCell="E12" sqref="E12:I12"/>
    </sheetView>
  </sheetViews>
  <sheetFormatPr defaultRowHeight="12.75" x14ac:dyDescent="0.2"/>
  <cols>
    <col min="1" max="1" width="4.28515625" style="1" customWidth="1"/>
    <col min="2" max="2" width="4.5703125" style="1" customWidth="1"/>
    <col min="3" max="3" width="5" style="1" customWidth="1"/>
    <col min="4" max="4" width="38.5703125" style="1" customWidth="1"/>
    <col min="5" max="5" width="14.28515625" style="1" customWidth="1"/>
    <col min="6" max="6" width="15.5703125" style="1" customWidth="1"/>
    <col min="7" max="7" width="15.28515625" style="1" customWidth="1"/>
    <col min="8" max="8" width="19" style="70" customWidth="1"/>
    <col min="9" max="9" width="17.5703125" style="1" customWidth="1"/>
    <col min="10" max="10" width="9.140625" style="1"/>
    <col min="11" max="11" width="10.85546875" style="1" customWidth="1"/>
    <col min="12" max="12" width="11.85546875" style="1" customWidth="1"/>
    <col min="13" max="13" width="13.140625" style="1" customWidth="1"/>
    <col min="14" max="14" width="13.85546875" style="1" customWidth="1"/>
    <col min="15" max="16384" width="9.140625" style="1"/>
  </cols>
  <sheetData>
    <row r="2" spans="1:13" ht="15.75" x14ac:dyDescent="0.25">
      <c r="E2" s="152" t="s">
        <v>150</v>
      </c>
      <c r="F2" s="153"/>
      <c r="G2" s="153"/>
      <c r="H2" s="153"/>
      <c r="I2" s="172"/>
    </row>
    <row r="3" spans="1:13" ht="15.75" x14ac:dyDescent="0.25">
      <c r="E3" s="152" t="s">
        <v>74</v>
      </c>
      <c r="F3" s="153"/>
      <c r="G3" s="153"/>
      <c r="H3" s="153"/>
      <c r="I3" s="172"/>
    </row>
    <row r="4" spans="1:13" ht="15.75" x14ac:dyDescent="0.25">
      <c r="E4" s="152" t="s">
        <v>112</v>
      </c>
      <c r="F4" s="153"/>
      <c r="G4" s="153"/>
      <c r="H4" s="153"/>
      <c r="I4" s="172"/>
    </row>
    <row r="5" spans="1:13" ht="15.75" x14ac:dyDescent="0.25">
      <c r="E5" s="152" t="s">
        <v>162</v>
      </c>
      <c r="F5" s="153"/>
      <c r="G5" s="153"/>
      <c r="H5" s="153"/>
      <c r="I5" s="172"/>
    </row>
    <row r="6" spans="1:13" ht="15.75" x14ac:dyDescent="0.25">
      <c r="E6" s="152" t="s">
        <v>136</v>
      </c>
      <c r="F6" s="153"/>
      <c r="G6" s="153"/>
      <c r="H6" s="153"/>
      <c r="I6" s="172"/>
    </row>
    <row r="7" spans="1:13" ht="15.75" x14ac:dyDescent="0.25">
      <c r="E7" s="152" t="s">
        <v>137</v>
      </c>
      <c r="F7" s="153"/>
      <c r="G7" s="153"/>
      <c r="H7" s="153"/>
      <c r="I7" s="172"/>
    </row>
    <row r="8" spans="1:13" ht="15.75" x14ac:dyDescent="0.25">
      <c r="E8" s="152" t="s">
        <v>161</v>
      </c>
      <c r="F8" s="153"/>
      <c r="G8" s="153"/>
      <c r="H8" s="153"/>
      <c r="I8" s="172"/>
      <c r="K8" s="72"/>
    </row>
    <row r="9" spans="1:13" ht="15.75" x14ac:dyDescent="0.25">
      <c r="E9" s="152" t="s">
        <v>90</v>
      </c>
      <c r="F9" s="153"/>
      <c r="G9" s="153"/>
      <c r="H9" s="153"/>
      <c r="I9" s="172"/>
      <c r="K9" s="72"/>
    </row>
    <row r="10" spans="1:13" ht="15.75" x14ac:dyDescent="0.25">
      <c r="E10" s="152"/>
      <c r="F10" s="152"/>
      <c r="G10" s="153"/>
      <c r="H10" s="153"/>
      <c r="I10" s="8"/>
      <c r="K10" s="72"/>
    </row>
    <row r="11" spans="1:13" ht="15.75" x14ac:dyDescent="0.25">
      <c r="E11" s="152" t="s">
        <v>144</v>
      </c>
      <c r="F11" s="153"/>
      <c r="G11" s="153"/>
      <c r="H11" s="153"/>
      <c r="I11" s="172"/>
      <c r="K11" s="72"/>
    </row>
    <row r="12" spans="1:13" s="40" customFormat="1" ht="15" customHeight="1" x14ac:dyDescent="0.25">
      <c r="A12" s="76"/>
      <c r="B12" s="76"/>
      <c r="C12" s="76"/>
      <c r="E12" s="152" t="s">
        <v>138</v>
      </c>
      <c r="F12" s="153"/>
      <c r="G12" s="153"/>
      <c r="H12" s="153"/>
      <c r="I12" s="172"/>
      <c r="J12" s="8"/>
      <c r="K12" s="8"/>
      <c r="L12" s="8"/>
      <c r="M12" s="8"/>
    </row>
    <row r="13" spans="1:13" s="40" customFormat="1" ht="18" customHeight="1" x14ac:dyDescent="0.25">
      <c r="A13" s="76"/>
      <c r="B13" s="76"/>
      <c r="C13" s="76"/>
      <c r="E13" s="152" t="s">
        <v>141</v>
      </c>
      <c r="F13" s="153"/>
      <c r="G13" s="153"/>
      <c r="H13" s="153"/>
      <c r="I13" s="172"/>
      <c r="J13" s="8"/>
      <c r="K13" s="8"/>
      <c r="L13" s="8"/>
      <c r="M13" s="8"/>
    </row>
    <row r="14" spans="1:13" s="40" customFormat="1" ht="0.75" customHeight="1" x14ac:dyDescent="0.2">
      <c r="A14" s="76"/>
      <c r="B14" s="76"/>
      <c r="C14" s="76"/>
      <c r="F14" s="8"/>
      <c r="G14"/>
      <c r="H14" s="8"/>
      <c r="I14" s="8"/>
      <c r="J14" s="8"/>
      <c r="K14" s="8"/>
      <c r="L14" s="8"/>
      <c r="M14" s="8"/>
    </row>
    <row r="15" spans="1:13" s="40" customFormat="1" ht="16.5" hidden="1" customHeight="1" x14ac:dyDescent="0.2">
      <c r="A15" s="76"/>
      <c r="B15" s="76"/>
      <c r="C15" s="76"/>
      <c r="F15" s="8"/>
      <c r="G15"/>
      <c r="H15" s="8"/>
      <c r="I15" s="8"/>
      <c r="J15" s="8"/>
      <c r="K15" s="8"/>
      <c r="L15" s="8"/>
      <c r="M15" s="8"/>
    </row>
    <row r="16" spans="1:13" s="6" customFormat="1" ht="15.75" customHeight="1" x14ac:dyDescent="0.25">
      <c r="A16" s="180" t="s">
        <v>116</v>
      </c>
      <c r="B16" s="180"/>
      <c r="C16" s="180"/>
      <c r="D16" s="180"/>
      <c r="E16" s="180"/>
      <c r="F16" s="180"/>
      <c r="G16" s="180"/>
      <c r="H16" s="180"/>
      <c r="I16" s="180"/>
    </row>
    <row r="17" spans="1:19" s="6" customFormat="1" ht="18.75" customHeight="1" x14ac:dyDescent="0.25">
      <c r="A17" s="180" t="s">
        <v>129</v>
      </c>
      <c r="B17" s="180"/>
      <c r="C17" s="180"/>
      <c r="D17" s="180"/>
      <c r="E17" s="180"/>
      <c r="F17" s="180"/>
      <c r="G17" s="180"/>
      <c r="H17" s="180"/>
      <c r="I17" s="180"/>
    </row>
    <row r="18" spans="1:19" s="6" customFormat="1" ht="13.5" hidden="1" customHeight="1" x14ac:dyDescent="0.25">
      <c r="A18" s="35"/>
      <c r="B18" s="35"/>
      <c r="C18" s="35"/>
      <c r="D18" s="35"/>
      <c r="E18" s="35"/>
      <c r="F18" s="35"/>
      <c r="G18" s="35"/>
      <c r="H18" s="69"/>
      <c r="I18" s="35"/>
    </row>
    <row r="19" spans="1:19" ht="21.75" customHeight="1" thickBot="1" x14ac:dyDescent="0.35">
      <c r="D19" s="54" t="s">
        <v>12</v>
      </c>
      <c r="E19" s="147">
        <v>7.7</v>
      </c>
      <c r="F19" s="81">
        <v>8.0500000000000007</v>
      </c>
    </row>
    <row r="20" spans="1:19" ht="36.75" customHeight="1" x14ac:dyDescent="0.2">
      <c r="A20" s="198" t="s">
        <v>25</v>
      </c>
      <c r="B20" s="200" t="s">
        <v>26</v>
      </c>
      <c r="C20" s="202" t="s">
        <v>27</v>
      </c>
      <c r="D20" s="196" t="s">
        <v>0</v>
      </c>
      <c r="E20" s="196" t="s">
        <v>103</v>
      </c>
      <c r="F20" s="196"/>
      <c r="G20" s="196"/>
      <c r="H20" s="164" t="s">
        <v>126</v>
      </c>
      <c r="I20" s="154" t="s">
        <v>155</v>
      </c>
    </row>
    <row r="21" spans="1:19" ht="87.75" customHeight="1" thickBot="1" x14ac:dyDescent="0.25">
      <c r="A21" s="199"/>
      <c r="B21" s="201"/>
      <c r="C21" s="203"/>
      <c r="D21" s="204"/>
      <c r="E21" s="55" t="s">
        <v>22</v>
      </c>
      <c r="F21" s="55" t="s">
        <v>16</v>
      </c>
      <c r="G21" s="55" t="s">
        <v>13</v>
      </c>
      <c r="H21" s="165"/>
      <c r="I21" s="155"/>
    </row>
    <row r="22" spans="1:19" ht="21.75" customHeight="1" x14ac:dyDescent="0.25">
      <c r="A22" s="205" t="s">
        <v>69</v>
      </c>
      <c r="B22" s="182"/>
      <c r="C22" s="182"/>
      <c r="D22" s="183"/>
      <c r="E22" s="121">
        <f>SUM(E23:E24)</f>
        <v>1144</v>
      </c>
      <c r="F22" s="121">
        <f>SUM(F23:F24)</f>
        <v>855</v>
      </c>
      <c r="G22" s="121">
        <f>SUM(G23:G24)</f>
        <v>15693</v>
      </c>
      <c r="H22" s="121">
        <f>SUM(H23:H24)</f>
        <v>15693</v>
      </c>
      <c r="I22" s="125">
        <f>SUM(I23:I24)</f>
        <v>0</v>
      </c>
      <c r="J22" s="147">
        <v>7.7</v>
      </c>
      <c r="K22" s="81">
        <v>8.0500000000000007</v>
      </c>
      <c r="L22" s="149">
        <f t="shared" ref="L22" si="0">E22*J22</f>
        <v>8808.8000000000011</v>
      </c>
      <c r="M22" s="149">
        <f t="shared" ref="M22" si="1">F22*K22</f>
        <v>6882.7500000000009</v>
      </c>
      <c r="N22" s="112">
        <f t="shared" ref="N22" si="2">L22+M22</f>
        <v>15691.550000000003</v>
      </c>
      <c r="P22" s="75"/>
      <c r="Q22" s="75"/>
      <c r="R22" s="75"/>
      <c r="S22" s="75"/>
    </row>
    <row r="23" spans="1:19" ht="20.25" customHeight="1" x14ac:dyDescent="0.25">
      <c r="A23" s="99" t="s">
        <v>24</v>
      </c>
      <c r="B23" s="100" t="s">
        <v>30</v>
      </c>
      <c r="C23" s="100" t="s">
        <v>48</v>
      </c>
      <c r="D23" s="56" t="s">
        <v>71</v>
      </c>
      <c r="E23" s="38">
        <v>982</v>
      </c>
      <c r="F23" s="38">
        <v>722</v>
      </c>
      <c r="G23" s="38">
        <v>13374</v>
      </c>
      <c r="H23" s="38">
        <v>13374</v>
      </c>
      <c r="I23" s="71">
        <f>G23-H23</f>
        <v>0</v>
      </c>
      <c r="J23" s="147">
        <v>7.7</v>
      </c>
      <c r="K23" s="81">
        <v>8.0500000000000007</v>
      </c>
      <c r="L23" s="149">
        <f>E23*J23</f>
        <v>7561.4000000000005</v>
      </c>
      <c r="M23" s="149">
        <f>F23*K23</f>
        <v>5812.1</v>
      </c>
      <c r="N23" s="112">
        <f>L23+M23</f>
        <v>13373.5</v>
      </c>
      <c r="P23" s="75"/>
      <c r="Q23" s="75"/>
      <c r="R23" s="75"/>
      <c r="S23" s="75"/>
    </row>
    <row r="24" spans="1:19" ht="30.75" customHeight="1" x14ac:dyDescent="0.25">
      <c r="A24" s="28" t="s">
        <v>50</v>
      </c>
      <c r="B24" s="95" t="s">
        <v>37</v>
      </c>
      <c r="C24" s="95" t="s">
        <v>51</v>
      </c>
      <c r="D24" s="57" t="s">
        <v>72</v>
      </c>
      <c r="E24" s="98">
        <v>162</v>
      </c>
      <c r="F24" s="98">
        <v>133</v>
      </c>
      <c r="G24" s="98">
        <v>2319</v>
      </c>
      <c r="H24" s="98">
        <v>2319</v>
      </c>
      <c r="I24" s="71">
        <f>G24-H24</f>
        <v>0</v>
      </c>
      <c r="J24" s="147">
        <v>7.7</v>
      </c>
      <c r="K24" s="81">
        <v>8.0500000000000007</v>
      </c>
      <c r="L24" s="149">
        <f t="shared" ref="L24:L57" si="3">E24*J24</f>
        <v>1247.4000000000001</v>
      </c>
      <c r="M24" s="149">
        <f t="shared" ref="M24:M57" si="4">F24*K24</f>
        <v>1070.6500000000001</v>
      </c>
      <c r="N24" s="112">
        <f t="shared" ref="N24:N57" si="5">L24+M24</f>
        <v>2318.0500000000002</v>
      </c>
      <c r="P24" s="75"/>
      <c r="Q24" s="75"/>
      <c r="R24" s="75"/>
      <c r="S24" s="75"/>
    </row>
    <row r="25" spans="1:19" ht="17.45" customHeight="1" x14ac:dyDescent="0.25">
      <c r="A25" s="31" t="s">
        <v>24</v>
      </c>
      <c r="B25" s="32" t="s">
        <v>46</v>
      </c>
      <c r="C25" s="32" t="s">
        <v>42</v>
      </c>
      <c r="D25" s="118" t="s">
        <v>83</v>
      </c>
      <c r="E25" s="122">
        <v>13</v>
      </c>
      <c r="F25" s="122">
        <v>0</v>
      </c>
      <c r="G25" s="126">
        <v>101</v>
      </c>
      <c r="H25" s="126">
        <v>101</v>
      </c>
      <c r="I25" s="127">
        <f>G25-H25</f>
        <v>0</v>
      </c>
      <c r="J25" s="147">
        <v>7.7</v>
      </c>
      <c r="K25" s="81">
        <v>8.0500000000000007</v>
      </c>
      <c r="L25" s="149">
        <f t="shared" si="3"/>
        <v>100.10000000000001</v>
      </c>
      <c r="M25" s="149">
        <f t="shared" si="4"/>
        <v>0</v>
      </c>
      <c r="N25" s="112">
        <f t="shared" si="5"/>
        <v>100.10000000000001</v>
      </c>
      <c r="P25" s="75"/>
      <c r="Q25" s="75"/>
      <c r="R25" s="75"/>
      <c r="S25" s="75"/>
    </row>
    <row r="26" spans="1:19" ht="17.45" customHeight="1" x14ac:dyDescent="0.25">
      <c r="A26" s="31" t="s">
        <v>24</v>
      </c>
      <c r="B26" s="32" t="s">
        <v>46</v>
      </c>
      <c r="C26" s="32" t="s">
        <v>42</v>
      </c>
      <c r="D26" s="118" t="s">
        <v>84</v>
      </c>
      <c r="E26" s="122">
        <v>8</v>
      </c>
      <c r="F26" s="122">
        <v>0</v>
      </c>
      <c r="G26" s="126">
        <v>62</v>
      </c>
      <c r="H26" s="126">
        <v>62</v>
      </c>
      <c r="I26" s="127">
        <f>G26-H26</f>
        <v>0</v>
      </c>
      <c r="J26" s="147">
        <v>7.7</v>
      </c>
      <c r="K26" s="81">
        <v>8.0500000000000007</v>
      </c>
      <c r="L26" s="149">
        <f t="shared" si="3"/>
        <v>61.6</v>
      </c>
      <c r="M26" s="149">
        <f t="shared" si="4"/>
        <v>0</v>
      </c>
      <c r="N26" s="112">
        <f t="shared" si="5"/>
        <v>61.6</v>
      </c>
      <c r="P26" s="75"/>
      <c r="Q26" s="75"/>
      <c r="R26" s="75"/>
      <c r="S26" s="75"/>
    </row>
    <row r="27" spans="1:19" ht="17.45" customHeight="1" x14ac:dyDescent="0.25">
      <c r="A27" s="31" t="s">
        <v>24</v>
      </c>
      <c r="B27" s="32" t="s">
        <v>46</v>
      </c>
      <c r="C27" s="32" t="s">
        <v>42</v>
      </c>
      <c r="D27" s="118" t="s">
        <v>64</v>
      </c>
      <c r="E27" s="122">
        <v>32</v>
      </c>
      <c r="F27" s="122">
        <v>32</v>
      </c>
      <c r="G27" s="126">
        <v>504</v>
      </c>
      <c r="H27" s="126">
        <v>504</v>
      </c>
      <c r="I27" s="127">
        <f>G27-H27</f>
        <v>0</v>
      </c>
      <c r="J27" s="147">
        <v>7.7</v>
      </c>
      <c r="K27" s="81">
        <v>8.0500000000000007</v>
      </c>
      <c r="L27" s="149">
        <f t="shared" si="3"/>
        <v>246.4</v>
      </c>
      <c r="M27" s="149">
        <f t="shared" si="4"/>
        <v>257.60000000000002</v>
      </c>
      <c r="N27" s="112">
        <f t="shared" si="5"/>
        <v>504</v>
      </c>
      <c r="P27" s="75"/>
      <c r="Q27" s="75"/>
      <c r="R27" s="75"/>
      <c r="S27" s="75"/>
    </row>
    <row r="28" spans="1:19" ht="18" customHeight="1" x14ac:dyDescent="0.25">
      <c r="A28" s="31" t="s">
        <v>24</v>
      </c>
      <c r="B28" s="32" t="s">
        <v>46</v>
      </c>
      <c r="C28" s="32" t="s">
        <v>42</v>
      </c>
      <c r="D28" s="118" t="s">
        <v>79</v>
      </c>
      <c r="E28" s="122">
        <v>12</v>
      </c>
      <c r="F28" s="122">
        <v>0</v>
      </c>
      <c r="G28" s="126">
        <v>93</v>
      </c>
      <c r="H28" s="126">
        <v>93</v>
      </c>
      <c r="I28" s="127">
        <f t="shared" ref="I28:I33" si="6">G28-H28</f>
        <v>0</v>
      </c>
      <c r="J28" s="147">
        <v>7.7</v>
      </c>
      <c r="K28" s="81">
        <v>8.0500000000000007</v>
      </c>
      <c r="L28" s="149">
        <f t="shared" si="3"/>
        <v>92.4</v>
      </c>
      <c r="M28" s="149">
        <f t="shared" si="4"/>
        <v>0</v>
      </c>
      <c r="N28" s="112">
        <f t="shared" si="5"/>
        <v>92.4</v>
      </c>
      <c r="P28" s="75"/>
      <c r="Q28" s="75"/>
      <c r="R28" s="75"/>
      <c r="S28" s="75"/>
    </row>
    <row r="29" spans="1:19" ht="18" customHeight="1" x14ac:dyDescent="0.25">
      <c r="A29" s="31" t="s">
        <v>24</v>
      </c>
      <c r="B29" s="32" t="s">
        <v>46</v>
      </c>
      <c r="C29" s="32" t="s">
        <v>42</v>
      </c>
      <c r="D29" s="118" t="s">
        <v>87</v>
      </c>
      <c r="E29" s="122">
        <v>32</v>
      </c>
      <c r="F29" s="122">
        <v>0</v>
      </c>
      <c r="G29" s="126">
        <v>247</v>
      </c>
      <c r="H29" s="126">
        <v>247</v>
      </c>
      <c r="I29" s="127">
        <f t="shared" ref="I29" si="7">G29-H29</f>
        <v>0</v>
      </c>
      <c r="J29" s="147">
        <v>7.7</v>
      </c>
      <c r="K29" s="81">
        <v>8.0500000000000007</v>
      </c>
      <c r="L29" s="149">
        <f t="shared" si="3"/>
        <v>246.4</v>
      </c>
      <c r="M29" s="149">
        <f t="shared" si="4"/>
        <v>0</v>
      </c>
      <c r="N29" s="112">
        <f t="shared" si="5"/>
        <v>246.4</v>
      </c>
      <c r="P29" s="75"/>
      <c r="Q29" s="75"/>
      <c r="R29" s="75"/>
      <c r="S29" s="75"/>
    </row>
    <row r="30" spans="1:19" ht="18" customHeight="1" x14ac:dyDescent="0.25">
      <c r="A30" s="31" t="s">
        <v>24</v>
      </c>
      <c r="B30" s="32" t="s">
        <v>46</v>
      </c>
      <c r="C30" s="32" t="s">
        <v>42</v>
      </c>
      <c r="D30" s="118" t="s">
        <v>82</v>
      </c>
      <c r="E30" s="122">
        <v>24</v>
      </c>
      <c r="F30" s="122">
        <v>24</v>
      </c>
      <c r="G30" s="126">
        <v>378</v>
      </c>
      <c r="H30" s="126">
        <v>378</v>
      </c>
      <c r="I30" s="127">
        <f>G30-H30</f>
        <v>0</v>
      </c>
      <c r="J30" s="147">
        <v>7.7</v>
      </c>
      <c r="K30" s="81">
        <v>8.0500000000000007</v>
      </c>
      <c r="L30" s="149">
        <f t="shared" si="3"/>
        <v>184.8</v>
      </c>
      <c r="M30" s="149">
        <f t="shared" si="4"/>
        <v>193.20000000000002</v>
      </c>
      <c r="N30" s="112">
        <f t="shared" si="5"/>
        <v>378</v>
      </c>
      <c r="P30" s="75"/>
      <c r="Q30" s="75"/>
      <c r="R30" s="75"/>
      <c r="S30" s="75"/>
    </row>
    <row r="31" spans="1:19" ht="17.25" customHeight="1" x14ac:dyDescent="0.25">
      <c r="A31" s="31" t="s">
        <v>24</v>
      </c>
      <c r="B31" s="32" t="s">
        <v>46</v>
      </c>
      <c r="C31" s="32" t="s">
        <v>48</v>
      </c>
      <c r="D31" s="118" t="s">
        <v>94</v>
      </c>
      <c r="E31" s="122">
        <v>14</v>
      </c>
      <c r="F31" s="122">
        <v>0</v>
      </c>
      <c r="G31" s="126">
        <v>108</v>
      </c>
      <c r="H31" s="126">
        <v>108</v>
      </c>
      <c r="I31" s="127">
        <f t="shared" si="6"/>
        <v>0</v>
      </c>
      <c r="J31" s="147">
        <v>7.7</v>
      </c>
      <c r="K31" s="81">
        <v>8.0500000000000007</v>
      </c>
      <c r="L31" s="149">
        <f t="shared" si="3"/>
        <v>107.8</v>
      </c>
      <c r="M31" s="149">
        <f t="shared" si="4"/>
        <v>0</v>
      </c>
      <c r="N31" s="112">
        <f t="shared" si="5"/>
        <v>107.8</v>
      </c>
      <c r="P31" s="75"/>
      <c r="Q31" s="75"/>
      <c r="R31" s="75"/>
      <c r="S31" s="75"/>
    </row>
    <row r="32" spans="1:19" ht="20.25" customHeight="1" x14ac:dyDescent="0.25">
      <c r="A32" s="128" t="s">
        <v>24</v>
      </c>
      <c r="B32" s="129" t="s">
        <v>46</v>
      </c>
      <c r="C32" s="129" t="s">
        <v>42</v>
      </c>
      <c r="D32" s="118" t="s">
        <v>93</v>
      </c>
      <c r="E32" s="126">
        <v>11</v>
      </c>
      <c r="F32" s="126">
        <v>0</v>
      </c>
      <c r="G32" s="126">
        <v>85</v>
      </c>
      <c r="H32" s="126">
        <v>85</v>
      </c>
      <c r="I32" s="127">
        <f t="shared" si="6"/>
        <v>0</v>
      </c>
      <c r="J32" s="147">
        <v>7.7</v>
      </c>
      <c r="K32" s="81">
        <v>8.0500000000000007</v>
      </c>
      <c r="L32" s="149">
        <f t="shared" si="3"/>
        <v>84.7</v>
      </c>
      <c r="M32" s="149">
        <f t="shared" si="4"/>
        <v>0</v>
      </c>
      <c r="N32" s="112">
        <f t="shared" si="5"/>
        <v>84.7</v>
      </c>
      <c r="P32" s="75"/>
      <c r="Q32" s="75"/>
      <c r="R32" s="75"/>
      <c r="S32" s="75"/>
    </row>
    <row r="33" spans="1:19" ht="17.45" customHeight="1" x14ac:dyDescent="0.25">
      <c r="A33" s="28" t="s">
        <v>47</v>
      </c>
      <c r="B33" s="95" t="s">
        <v>24</v>
      </c>
      <c r="C33" s="95" t="s">
        <v>49</v>
      </c>
      <c r="D33" s="118" t="s">
        <v>3</v>
      </c>
      <c r="E33" s="117">
        <v>13</v>
      </c>
      <c r="F33" s="117">
        <v>0</v>
      </c>
      <c r="G33" s="126">
        <v>101</v>
      </c>
      <c r="H33" s="126">
        <v>101</v>
      </c>
      <c r="I33" s="127">
        <f t="shared" si="6"/>
        <v>0</v>
      </c>
      <c r="J33" s="147">
        <v>7.7</v>
      </c>
      <c r="K33" s="81">
        <v>8.0500000000000007</v>
      </c>
      <c r="L33" s="149">
        <f t="shared" si="3"/>
        <v>100.10000000000001</v>
      </c>
      <c r="M33" s="149">
        <f t="shared" si="4"/>
        <v>0</v>
      </c>
      <c r="N33" s="112">
        <f t="shared" si="5"/>
        <v>100.10000000000001</v>
      </c>
      <c r="P33" s="75"/>
      <c r="Q33" s="75"/>
      <c r="R33" s="75"/>
      <c r="S33" s="75"/>
    </row>
    <row r="34" spans="1:19" ht="21" customHeight="1" x14ac:dyDescent="0.25">
      <c r="A34" s="195" t="s">
        <v>18</v>
      </c>
      <c r="B34" s="174"/>
      <c r="C34" s="174"/>
      <c r="D34" s="175"/>
      <c r="E34" s="117">
        <f>SUM(E35:E41)</f>
        <v>27462</v>
      </c>
      <c r="F34" s="117">
        <f>SUM(F35:F41)</f>
        <v>25121</v>
      </c>
      <c r="G34" s="117">
        <f>SUM(G35:G41)</f>
        <v>413685</v>
      </c>
      <c r="H34" s="117">
        <f>SUM(H35:H41)</f>
        <v>413685</v>
      </c>
      <c r="I34" s="117">
        <f>SUM(I35:I41)</f>
        <v>0</v>
      </c>
      <c r="J34" s="147">
        <v>7.7</v>
      </c>
      <c r="K34" s="81">
        <v>8.0500000000000007</v>
      </c>
      <c r="L34" s="149">
        <f t="shared" si="3"/>
        <v>211457.4</v>
      </c>
      <c r="M34" s="149">
        <f t="shared" si="4"/>
        <v>202224.05000000002</v>
      </c>
      <c r="N34" s="112">
        <f t="shared" si="5"/>
        <v>413681.45</v>
      </c>
      <c r="P34" s="75"/>
      <c r="Q34" s="75"/>
      <c r="R34" s="75"/>
      <c r="S34" s="75"/>
    </row>
    <row r="35" spans="1:19" ht="16.5" customHeight="1" x14ac:dyDescent="0.25">
      <c r="A35" s="28" t="s">
        <v>29</v>
      </c>
      <c r="B35" s="95" t="s">
        <v>52</v>
      </c>
      <c r="C35" s="95" t="s">
        <v>41</v>
      </c>
      <c r="D35" s="30" t="s">
        <v>17</v>
      </c>
      <c r="E35" s="98">
        <v>170</v>
      </c>
      <c r="F35" s="98">
        <v>170</v>
      </c>
      <c r="G35" s="33">
        <v>2678</v>
      </c>
      <c r="H35" s="33">
        <v>2678</v>
      </c>
      <c r="I35" s="65">
        <f>G35-H35</f>
        <v>0</v>
      </c>
      <c r="J35" s="147">
        <v>7.7</v>
      </c>
      <c r="K35" s="81">
        <v>8.0500000000000007</v>
      </c>
      <c r="L35" s="149">
        <f t="shared" si="3"/>
        <v>1309</v>
      </c>
      <c r="M35" s="149">
        <f t="shared" si="4"/>
        <v>1368.5000000000002</v>
      </c>
      <c r="N35" s="112">
        <f t="shared" si="5"/>
        <v>2677.5</v>
      </c>
      <c r="P35" s="75"/>
      <c r="Q35" s="75"/>
      <c r="R35" s="75"/>
      <c r="S35" s="75"/>
    </row>
    <row r="36" spans="1:19" ht="17.45" customHeight="1" x14ac:dyDescent="0.25">
      <c r="A36" s="28" t="s">
        <v>29</v>
      </c>
      <c r="B36" s="95" t="s">
        <v>24</v>
      </c>
      <c r="C36" s="95" t="s">
        <v>28</v>
      </c>
      <c r="D36" s="30" t="s">
        <v>4</v>
      </c>
      <c r="E36" s="98">
        <v>16969</v>
      </c>
      <c r="F36" s="98">
        <v>15765</v>
      </c>
      <c r="G36" s="33">
        <v>257570</v>
      </c>
      <c r="H36" s="33">
        <v>257570</v>
      </c>
      <c r="I36" s="65">
        <f t="shared" ref="I36:I41" si="8">G36-H36</f>
        <v>0</v>
      </c>
      <c r="J36" s="147">
        <v>7.7</v>
      </c>
      <c r="K36" s="81">
        <v>8.0500000000000007</v>
      </c>
      <c r="L36" s="149">
        <f t="shared" si="3"/>
        <v>130661.3</v>
      </c>
      <c r="M36" s="149">
        <f t="shared" si="4"/>
        <v>126908.25000000001</v>
      </c>
      <c r="N36" s="112">
        <f t="shared" si="5"/>
        <v>257569.55000000002</v>
      </c>
      <c r="P36" s="75"/>
      <c r="Q36" s="75"/>
      <c r="R36" s="75"/>
      <c r="S36" s="75"/>
    </row>
    <row r="37" spans="1:19" ht="17.45" customHeight="1" x14ac:dyDescent="0.25">
      <c r="A37" s="28" t="s">
        <v>29</v>
      </c>
      <c r="B37" s="95" t="s">
        <v>30</v>
      </c>
      <c r="C37" s="95" t="s">
        <v>31</v>
      </c>
      <c r="D37" s="30" t="s">
        <v>5</v>
      </c>
      <c r="E37" s="98">
        <v>5448</v>
      </c>
      <c r="F37" s="98">
        <v>5109</v>
      </c>
      <c r="G37" s="33">
        <v>83078</v>
      </c>
      <c r="H37" s="33">
        <v>83078</v>
      </c>
      <c r="I37" s="65">
        <f t="shared" si="8"/>
        <v>0</v>
      </c>
      <c r="J37" s="147">
        <v>7.7</v>
      </c>
      <c r="K37" s="81">
        <v>8.0500000000000007</v>
      </c>
      <c r="L37" s="149">
        <f t="shared" si="3"/>
        <v>41949.599999999999</v>
      </c>
      <c r="M37" s="149">
        <f t="shared" si="4"/>
        <v>41127.450000000004</v>
      </c>
      <c r="N37" s="112">
        <f t="shared" si="5"/>
        <v>83077.05</v>
      </c>
      <c r="P37" s="75"/>
      <c r="Q37" s="75"/>
      <c r="R37" s="75"/>
      <c r="S37" s="75"/>
    </row>
    <row r="38" spans="1:19" ht="17.45" customHeight="1" x14ac:dyDescent="0.25">
      <c r="A38" s="28" t="s">
        <v>29</v>
      </c>
      <c r="B38" s="95" t="s">
        <v>30</v>
      </c>
      <c r="C38" s="95" t="s">
        <v>32</v>
      </c>
      <c r="D38" s="30" t="s">
        <v>15</v>
      </c>
      <c r="E38" s="98">
        <v>1033</v>
      </c>
      <c r="F38" s="98">
        <v>475</v>
      </c>
      <c r="G38" s="33">
        <v>11778</v>
      </c>
      <c r="H38" s="33">
        <v>11778</v>
      </c>
      <c r="I38" s="65">
        <f>G38-H38</f>
        <v>0</v>
      </c>
      <c r="J38" s="147">
        <v>7.7</v>
      </c>
      <c r="K38" s="81">
        <v>8.0500000000000007</v>
      </c>
      <c r="L38" s="149">
        <f t="shared" si="3"/>
        <v>7954.1</v>
      </c>
      <c r="M38" s="149">
        <f t="shared" si="4"/>
        <v>3823.7500000000005</v>
      </c>
      <c r="N38" s="112">
        <f t="shared" si="5"/>
        <v>11777.85</v>
      </c>
      <c r="P38" s="75"/>
      <c r="Q38" s="75"/>
      <c r="R38" s="75"/>
      <c r="S38" s="75"/>
    </row>
    <row r="39" spans="1:19" ht="17.45" customHeight="1" x14ac:dyDescent="0.25">
      <c r="A39" s="28" t="s">
        <v>29</v>
      </c>
      <c r="B39" s="95" t="s">
        <v>30</v>
      </c>
      <c r="C39" s="95" t="s">
        <v>43</v>
      </c>
      <c r="D39" s="30" t="s">
        <v>6</v>
      </c>
      <c r="E39" s="98">
        <v>1602</v>
      </c>
      <c r="F39" s="98">
        <v>1602</v>
      </c>
      <c r="G39" s="33">
        <v>25232</v>
      </c>
      <c r="H39" s="33">
        <v>25232</v>
      </c>
      <c r="I39" s="65">
        <f t="shared" si="8"/>
        <v>0</v>
      </c>
      <c r="J39" s="147">
        <v>7.7</v>
      </c>
      <c r="K39" s="81">
        <v>8.0500000000000007</v>
      </c>
      <c r="L39" s="149">
        <f t="shared" si="3"/>
        <v>12335.4</v>
      </c>
      <c r="M39" s="149">
        <f t="shared" si="4"/>
        <v>12896.1</v>
      </c>
      <c r="N39" s="112">
        <f t="shared" si="5"/>
        <v>25231.5</v>
      </c>
      <c r="P39" s="75"/>
      <c r="Q39" s="75"/>
      <c r="R39" s="75"/>
      <c r="S39" s="75"/>
    </row>
    <row r="40" spans="1:19" ht="15.75" x14ac:dyDescent="0.25">
      <c r="A40" s="31" t="s">
        <v>33</v>
      </c>
      <c r="B40" s="32" t="s">
        <v>30</v>
      </c>
      <c r="C40" s="32" t="s">
        <v>78</v>
      </c>
      <c r="D40" s="30" t="s">
        <v>19</v>
      </c>
      <c r="E40" s="98">
        <v>2004</v>
      </c>
      <c r="F40" s="98">
        <v>1768</v>
      </c>
      <c r="G40" s="33">
        <v>29664</v>
      </c>
      <c r="H40" s="33">
        <v>29664</v>
      </c>
      <c r="I40" s="65">
        <f>G40-H40</f>
        <v>0</v>
      </c>
      <c r="J40" s="147">
        <v>7.7</v>
      </c>
      <c r="K40" s="81">
        <v>8.0500000000000007</v>
      </c>
      <c r="L40" s="149">
        <f>E40*J40</f>
        <v>15430.800000000001</v>
      </c>
      <c r="M40" s="149">
        <f>F40*K40</f>
        <v>14232.400000000001</v>
      </c>
      <c r="N40" s="112">
        <f>L40+M40</f>
        <v>29663.200000000004</v>
      </c>
      <c r="P40" s="75"/>
      <c r="Q40" s="75"/>
      <c r="R40" s="75"/>
      <c r="S40" s="75"/>
    </row>
    <row r="41" spans="1:19" ht="17.45" customHeight="1" x14ac:dyDescent="0.25">
      <c r="A41" s="28" t="s">
        <v>29</v>
      </c>
      <c r="B41" s="95" t="s">
        <v>35</v>
      </c>
      <c r="C41" s="95" t="s">
        <v>38</v>
      </c>
      <c r="D41" s="30" t="s">
        <v>7</v>
      </c>
      <c r="E41" s="98">
        <v>236</v>
      </c>
      <c r="F41" s="98">
        <v>232</v>
      </c>
      <c r="G41" s="33">
        <v>3685</v>
      </c>
      <c r="H41" s="33">
        <v>3685</v>
      </c>
      <c r="I41" s="65">
        <f t="shared" si="8"/>
        <v>0</v>
      </c>
      <c r="J41" s="147">
        <v>7.7</v>
      </c>
      <c r="K41" s="81">
        <v>8.0500000000000007</v>
      </c>
      <c r="L41" s="149">
        <f t="shared" si="3"/>
        <v>1817.2</v>
      </c>
      <c r="M41" s="149">
        <f t="shared" si="4"/>
        <v>1867.6000000000001</v>
      </c>
      <c r="N41" s="112">
        <f t="shared" si="5"/>
        <v>3684.8</v>
      </c>
      <c r="P41" s="75"/>
      <c r="Q41" s="75"/>
      <c r="R41" s="75"/>
      <c r="S41" s="75"/>
    </row>
    <row r="42" spans="1:19" ht="21" customHeight="1" x14ac:dyDescent="0.25">
      <c r="A42" s="195" t="s">
        <v>66</v>
      </c>
      <c r="B42" s="174"/>
      <c r="C42" s="174"/>
      <c r="D42" s="175"/>
      <c r="E42" s="117">
        <f>SUM(E43:E47)</f>
        <v>670</v>
      </c>
      <c r="F42" s="117">
        <f>SUM(F43:F47)</f>
        <v>637</v>
      </c>
      <c r="G42" s="117">
        <f>SUM(G43:G47)</f>
        <v>10289</v>
      </c>
      <c r="H42" s="117">
        <f>SUM(H43:H47)</f>
        <v>10289</v>
      </c>
      <c r="I42" s="130">
        <f>SUM(I43:I47)</f>
        <v>0</v>
      </c>
      <c r="J42" s="147">
        <v>7.7</v>
      </c>
      <c r="K42" s="81">
        <v>8.0500000000000007</v>
      </c>
      <c r="L42" s="149">
        <f t="shared" si="3"/>
        <v>5159</v>
      </c>
      <c r="M42" s="149">
        <f t="shared" si="4"/>
        <v>5127.8500000000004</v>
      </c>
      <c r="N42" s="112">
        <f t="shared" si="5"/>
        <v>10286.85</v>
      </c>
      <c r="P42" s="75"/>
      <c r="Q42" s="75"/>
      <c r="R42" s="75"/>
      <c r="S42" s="75"/>
    </row>
    <row r="43" spans="1:19" ht="17.45" customHeight="1" x14ac:dyDescent="0.25">
      <c r="A43" s="28" t="s">
        <v>29</v>
      </c>
      <c r="B43" s="95" t="s">
        <v>35</v>
      </c>
      <c r="C43" s="95" t="s">
        <v>38</v>
      </c>
      <c r="D43" s="30" t="s">
        <v>120</v>
      </c>
      <c r="E43" s="84">
        <v>102</v>
      </c>
      <c r="F43" s="84">
        <v>102</v>
      </c>
      <c r="G43" s="33">
        <v>1607</v>
      </c>
      <c r="H43" s="33">
        <v>1607</v>
      </c>
      <c r="I43" s="65">
        <f>G43-H43</f>
        <v>0</v>
      </c>
      <c r="J43" s="147">
        <v>7.7</v>
      </c>
      <c r="K43" s="81">
        <v>8.0500000000000007</v>
      </c>
      <c r="L43" s="149">
        <f t="shared" si="3"/>
        <v>785.4</v>
      </c>
      <c r="M43" s="149">
        <f t="shared" si="4"/>
        <v>821.1</v>
      </c>
      <c r="N43" s="112">
        <f t="shared" si="5"/>
        <v>1606.5</v>
      </c>
      <c r="P43" s="75"/>
      <c r="Q43" s="75"/>
      <c r="R43" s="75"/>
      <c r="S43" s="75"/>
    </row>
    <row r="44" spans="1:19" ht="17.45" customHeight="1" x14ac:dyDescent="0.25">
      <c r="A44" s="28" t="s">
        <v>29</v>
      </c>
      <c r="B44" s="95" t="s">
        <v>35</v>
      </c>
      <c r="C44" s="95" t="s">
        <v>38</v>
      </c>
      <c r="D44" s="30" t="s">
        <v>121</v>
      </c>
      <c r="E44" s="84">
        <v>175</v>
      </c>
      <c r="F44" s="84">
        <v>175</v>
      </c>
      <c r="G44" s="33">
        <v>2757</v>
      </c>
      <c r="H44" s="33">
        <v>2757</v>
      </c>
      <c r="I44" s="65">
        <f t="shared" ref="I44:I47" si="9">G44-H44</f>
        <v>0</v>
      </c>
      <c r="J44" s="147">
        <v>7.7</v>
      </c>
      <c r="K44" s="81">
        <v>8.0500000000000007</v>
      </c>
      <c r="L44" s="149">
        <f t="shared" si="3"/>
        <v>1347.5</v>
      </c>
      <c r="M44" s="149">
        <f t="shared" si="4"/>
        <v>1408.7500000000002</v>
      </c>
      <c r="N44" s="112">
        <f t="shared" si="5"/>
        <v>2756.25</v>
      </c>
      <c r="P44" s="75"/>
      <c r="Q44" s="75"/>
      <c r="R44" s="75"/>
      <c r="S44" s="75"/>
    </row>
    <row r="45" spans="1:19" ht="17.25" customHeight="1" x14ac:dyDescent="0.25">
      <c r="A45" s="99" t="s">
        <v>39</v>
      </c>
      <c r="B45" s="100" t="s">
        <v>36</v>
      </c>
      <c r="C45" s="100" t="s">
        <v>44</v>
      </c>
      <c r="D45" s="101" t="s">
        <v>8</v>
      </c>
      <c r="E45" s="98">
        <v>27</v>
      </c>
      <c r="F45" s="98">
        <v>27</v>
      </c>
      <c r="G45" s="33">
        <v>426</v>
      </c>
      <c r="H45" s="33">
        <v>426</v>
      </c>
      <c r="I45" s="65">
        <f t="shared" si="9"/>
        <v>0</v>
      </c>
      <c r="J45" s="147">
        <v>7.7</v>
      </c>
      <c r="K45" s="81">
        <v>8.0500000000000007</v>
      </c>
      <c r="L45" s="149">
        <f t="shared" si="3"/>
        <v>207.9</v>
      </c>
      <c r="M45" s="149">
        <f t="shared" si="4"/>
        <v>217.35000000000002</v>
      </c>
      <c r="N45" s="112">
        <f t="shared" si="5"/>
        <v>425.25</v>
      </c>
      <c r="P45" s="75"/>
      <c r="Q45" s="75"/>
      <c r="R45" s="75"/>
      <c r="S45" s="75"/>
    </row>
    <row r="46" spans="1:19" ht="17.45" customHeight="1" x14ac:dyDescent="0.25">
      <c r="A46" s="28" t="s">
        <v>39</v>
      </c>
      <c r="B46" s="95" t="s">
        <v>36</v>
      </c>
      <c r="C46" s="95" t="s">
        <v>45</v>
      </c>
      <c r="D46" s="30" t="s">
        <v>10</v>
      </c>
      <c r="E46" s="98">
        <v>104</v>
      </c>
      <c r="F46" s="98">
        <v>104</v>
      </c>
      <c r="G46" s="33">
        <v>1638</v>
      </c>
      <c r="H46" s="33">
        <v>1638</v>
      </c>
      <c r="I46" s="65">
        <f t="shared" si="9"/>
        <v>0</v>
      </c>
      <c r="J46" s="147">
        <v>7.7</v>
      </c>
      <c r="K46" s="81">
        <v>8.0500000000000007</v>
      </c>
      <c r="L46" s="149">
        <f t="shared" si="3"/>
        <v>800.80000000000007</v>
      </c>
      <c r="M46" s="149">
        <f t="shared" si="4"/>
        <v>837.2</v>
      </c>
      <c r="N46" s="112">
        <f t="shared" si="5"/>
        <v>1638</v>
      </c>
      <c r="P46" s="75"/>
      <c r="Q46" s="75"/>
      <c r="R46" s="75"/>
      <c r="S46" s="75"/>
    </row>
    <row r="47" spans="1:19" ht="17.45" customHeight="1" x14ac:dyDescent="0.25">
      <c r="A47" s="28" t="s">
        <v>39</v>
      </c>
      <c r="B47" s="95" t="s">
        <v>36</v>
      </c>
      <c r="C47" s="95" t="s">
        <v>40</v>
      </c>
      <c r="D47" s="30" t="s">
        <v>9</v>
      </c>
      <c r="E47" s="98">
        <v>262</v>
      </c>
      <c r="F47" s="98">
        <v>229</v>
      </c>
      <c r="G47" s="33">
        <v>3861</v>
      </c>
      <c r="H47" s="33">
        <v>3861</v>
      </c>
      <c r="I47" s="65">
        <f t="shared" si="9"/>
        <v>0</v>
      </c>
      <c r="J47" s="147">
        <v>7.7</v>
      </c>
      <c r="K47" s="81">
        <v>8.0500000000000007</v>
      </c>
      <c r="L47" s="149">
        <f t="shared" si="3"/>
        <v>2017.4</v>
      </c>
      <c r="M47" s="149">
        <f t="shared" si="4"/>
        <v>1843.4500000000003</v>
      </c>
      <c r="N47" s="112">
        <f t="shared" si="5"/>
        <v>3860.8500000000004</v>
      </c>
      <c r="P47" s="75"/>
      <c r="Q47" s="75"/>
      <c r="R47" s="75"/>
      <c r="S47" s="75"/>
    </row>
    <row r="48" spans="1:19" ht="21" customHeight="1" x14ac:dyDescent="0.25">
      <c r="A48" s="195" t="s">
        <v>57</v>
      </c>
      <c r="B48" s="174"/>
      <c r="C48" s="174"/>
      <c r="D48" s="175"/>
      <c r="E48" s="117">
        <f>SUM(E49:E51)</f>
        <v>472</v>
      </c>
      <c r="F48" s="117">
        <f>SUM(F49:F51)</f>
        <v>256</v>
      </c>
      <c r="G48" s="117">
        <f>SUM(G49:G51)</f>
        <v>5696</v>
      </c>
      <c r="H48" s="117">
        <f>SUM(H49:H51)</f>
        <v>5696</v>
      </c>
      <c r="I48" s="117">
        <f>SUM(I49:I51)</f>
        <v>0</v>
      </c>
      <c r="J48" s="147">
        <v>7.7</v>
      </c>
      <c r="K48" s="81">
        <v>8.0500000000000007</v>
      </c>
      <c r="L48" s="149">
        <f t="shared" si="3"/>
        <v>3634.4</v>
      </c>
      <c r="M48" s="149">
        <f t="shared" si="4"/>
        <v>2060.8000000000002</v>
      </c>
      <c r="N48" s="112">
        <f t="shared" si="5"/>
        <v>5695.2000000000007</v>
      </c>
      <c r="P48" s="75"/>
      <c r="Q48" s="75"/>
      <c r="R48" s="75"/>
      <c r="S48" s="75"/>
    </row>
    <row r="49" spans="1:19" ht="17.25" customHeight="1" x14ac:dyDescent="0.25">
      <c r="A49" s="28" t="s">
        <v>29</v>
      </c>
      <c r="B49" s="95" t="s">
        <v>35</v>
      </c>
      <c r="C49" s="95" t="s">
        <v>38</v>
      </c>
      <c r="D49" s="30" t="s">
        <v>21</v>
      </c>
      <c r="E49" s="58">
        <v>190</v>
      </c>
      <c r="F49" s="98">
        <v>0</v>
      </c>
      <c r="G49" s="33">
        <v>1463</v>
      </c>
      <c r="H49" s="33">
        <v>1463</v>
      </c>
      <c r="I49" s="65">
        <f>G49-H49</f>
        <v>0</v>
      </c>
      <c r="J49" s="147">
        <v>7.7</v>
      </c>
      <c r="K49" s="81">
        <v>8.0500000000000007</v>
      </c>
      <c r="L49" s="149">
        <f t="shared" si="3"/>
        <v>1463</v>
      </c>
      <c r="M49" s="149">
        <f t="shared" si="4"/>
        <v>0</v>
      </c>
      <c r="N49" s="112">
        <f t="shared" si="5"/>
        <v>1463</v>
      </c>
      <c r="P49" s="75"/>
      <c r="Q49" s="75"/>
      <c r="R49" s="75"/>
      <c r="S49" s="75"/>
    </row>
    <row r="50" spans="1:19" ht="17.25" customHeight="1" x14ac:dyDescent="0.25">
      <c r="A50" s="28" t="s">
        <v>29</v>
      </c>
      <c r="B50" s="95" t="s">
        <v>35</v>
      </c>
      <c r="C50" s="95" t="s">
        <v>38</v>
      </c>
      <c r="D50" s="30" t="s">
        <v>11</v>
      </c>
      <c r="E50" s="98">
        <v>193</v>
      </c>
      <c r="F50" s="98">
        <v>167</v>
      </c>
      <c r="G50" s="33">
        <v>2831</v>
      </c>
      <c r="H50" s="33">
        <v>2831</v>
      </c>
      <c r="I50" s="65">
        <f>G50-H50</f>
        <v>0</v>
      </c>
      <c r="J50" s="147">
        <v>7.7</v>
      </c>
      <c r="K50" s="81">
        <v>8.0500000000000007</v>
      </c>
      <c r="L50" s="149">
        <f t="shared" si="3"/>
        <v>1486.1000000000001</v>
      </c>
      <c r="M50" s="149">
        <f t="shared" si="4"/>
        <v>1344.3500000000001</v>
      </c>
      <c r="N50" s="112">
        <f t="shared" si="5"/>
        <v>2830.4500000000003</v>
      </c>
      <c r="P50" s="75"/>
      <c r="Q50" s="75"/>
      <c r="R50" s="75"/>
      <c r="S50" s="75"/>
    </row>
    <row r="51" spans="1:19" ht="17.25" customHeight="1" x14ac:dyDescent="0.25">
      <c r="A51" s="28" t="s">
        <v>29</v>
      </c>
      <c r="B51" s="95" t="s">
        <v>35</v>
      </c>
      <c r="C51" s="95" t="s">
        <v>38</v>
      </c>
      <c r="D51" s="30" t="s">
        <v>20</v>
      </c>
      <c r="E51" s="98">
        <v>89</v>
      </c>
      <c r="F51" s="98">
        <v>89</v>
      </c>
      <c r="G51" s="33">
        <v>1402</v>
      </c>
      <c r="H51" s="33">
        <v>1402</v>
      </c>
      <c r="I51" s="65">
        <f>G51-H51</f>
        <v>0</v>
      </c>
      <c r="J51" s="147">
        <v>7.7</v>
      </c>
      <c r="K51" s="81">
        <v>8.0500000000000007</v>
      </c>
      <c r="L51" s="149">
        <f t="shared" si="3"/>
        <v>685.30000000000007</v>
      </c>
      <c r="M51" s="149">
        <f t="shared" si="4"/>
        <v>716.45</v>
      </c>
      <c r="N51" s="112">
        <f t="shared" si="5"/>
        <v>1401.75</v>
      </c>
      <c r="P51" s="75"/>
      <c r="Q51" s="75"/>
      <c r="R51" s="75"/>
      <c r="S51" s="75"/>
    </row>
    <row r="52" spans="1:19" ht="27" customHeight="1" x14ac:dyDescent="0.25">
      <c r="A52" s="197" t="s">
        <v>100</v>
      </c>
      <c r="B52" s="185"/>
      <c r="C52" s="185"/>
      <c r="D52" s="186"/>
      <c r="E52" s="117">
        <f>SUM(E53:E54)</f>
        <v>272</v>
      </c>
      <c r="F52" s="123">
        <f>SUM(F53:F54)</f>
        <v>272</v>
      </c>
      <c r="G52" s="123">
        <f>SUM(G53:G54)</f>
        <v>4285</v>
      </c>
      <c r="H52" s="123">
        <f>SUM(H53:H54)</f>
        <v>4285</v>
      </c>
      <c r="I52" s="130" t="s">
        <v>12</v>
      </c>
      <c r="J52" s="147">
        <v>7.7</v>
      </c>
      <c r="K52" s="81">
        <v>8.0500000000000007</v>
      </c>
      <c r="L52" s="149">
        <f t="shared" si="3"/>
        <v>2094.4</v>
      </c>
      <c r="M52" s="149">
        <f t="shared" si="4"/>
        <v>2189.6000000000004</v>
      </c>
      <c r="N52" s="112">
        <f t="shared" si="5"/>
        <v>4284</v>
      </c>
      <c r="P52" s="75"/>
      <c r="Q52" s="75"/>
      <c r="R52" s="75"/>
      <c r="S52" s="75"/>
    </row>
    <row r="53" spans="1:19" ht="30" customHeight="1" x14ac:dyDescent="0.25">
      <c r="A53" s="28" t="s">
        <v>33</v>
      </c>
      <c r="B53" s="95" t="s">
        <v>30</v>
      </c>
      <c r="C53" s="59" t="s">
        <v>73</v>
      </c>
      <c r="D53" s="30" t="s">
        <v>98</v>
      </c>
      <c r="E53" s="131">
        <v>165</v>
      </c>
      <c r="F53" s="96">
        <v>165</v>
      </c>
      <c r="G53" s="98">
        <v>2599</v>
      </c>
      <c r="H53" s="98">
        <v>2599</v>
      </c>
      <c r="I53" s="65">
        <f>G53-H53</f>
        <v>0</v>
      </c>
      <c r="J53" s="147">
        <v>7.7</v>
      </c>
      <c r="K53" s="81">
        <v>8.0500000000000007</v>
      </c>
      <c r="L53" s="149">
        <f t="shared" si="3"/>
        <v>1270.5</v>
      </c>
      <c r="M53" s="149">
        <f t="shared" si="4"/>
        <v>1328.2500000000002</v>
      </c>
      <c r="N53" s="112">
        <f t="shared" si="5"/>
        <v>2598.75</v>
      </c>
      <c r="P53" s="75"/>
      <c r="Q53" s="75"/>
      <c r="R53" s="75"/>
      <c r="S53" s="75"/>
    </row>
    <row r="54" spans="1:19" ht="34.5" customHeight="1" thickBot="1" x14ac:dyDescent="0.3">
      <c r="A54" s="132" t="s">
        <v>50</v>
      </c>
      <c r="B54" s="133" t="s">
        <v>37</v>
      </c>
      <c r="C54" s="133" t="s">
        <v>51</v>
      </c>
      <c r="D54" s="134" t="s">
        <v>70</v>
      </c>
      <c r="E54" s="106">
        <v>107</v>
      </c>
      <c r="F54" s="93">
        <v>107</v>
      </c>
      <c r="G54" s="82">
        <v>1686</v>
      </c>
      <c r="H54" s="150">
        <v>1686</v>
      </c>
      <c r="I54" s="83">
        <v>0</v>
      </c>
      <c r="J54" s="147">
        <v>7.7</v>
      </c>
      <c r="K54" s="81">
        <v>8.0500000000000007</v>
      </c>
      <c r="L54" s="149">
        <f t="shared" si="3"/>
        <v>823.9</v>
      </c>
      <c r="M54" s="149">
        <f t="shared" si="4"/>
        <v>861.35</v>
      </c>
      <c r="N54" s="112">
        <f t="shared" si="5"/>
        <v>1685.25</v>
      </c>
      <c r="P54" s="75"/>
      <c r="Q54" s="75"/>
      <c r="R54" s="75"/>
      <c r="S54" s="75"/>
    </row>
    <row r="55" spans="1:19" ht="30.75" customHeight="1" thickBot="1" x14ac:dyDescent="0.3">
      <c r="A55" s="168" t="s">
        <v>105</v>
      </c>
      <c r="B55" s="169"/>
      <c r="C55" s="169"/>
      <c r="D55" s="169"/>
      <c r="E55" s="91">
        <f>E23+E25+E26+E27+E28+E29+E30+E31+E32+E33+E35+E36+E37+E38+E41+E42+E48+E53</f>
        <v>26304</v>
      </c>
      <c r="F55" s="135">
        <f>F23+F25+F26+F27+F28+F29+F30+F31+F32+F33+F35+F36+F37+F38+F41+F42+F48+F53</f>
        <v>23587</v>
      </c>
      <c r="G55" s="135">
        <f>G23+G25+G26+G27+G28+G29+G30+G31+G32+G33+G35+G36+G37+G38+G41+G42+G48+G53</f>
        <v>392426</v>
      </c>
      <c r="H55" s="135">
        <f>H23+H25+H26+H27+H28+H29+H30+H31+H32+H33+H35+H36+H37+H38+H41+H42+H48+H53</f>
        <v>392426</v>
      </c>
      <c r="I55" s="135">
        <f>I23+I25+I26+I27+I28+I29+I30+I31+I32+I33+I35+I36+I37+I38+I41+I42+I48+I53</f>
        <v>0</v>
      </c>
      <c r="J55" s="147">
        <v>7.7</v>
      </c>
      <c r="K55" s="81">
        <v>8.0500000000000007</v>
      </c>
      <c r="L55" s="149">
        <f t="shared" si="3"/>
        <v>202540.80000000002</v>
      </c>
      <c r="M55" s="149">
        <f t="shared" si="4"/>
        <v>189875.35</v>
      </c>
      <c r="N55" s="112">
        <f t="shared" si="5"/>
        <v>392416.15</v>
      </c>
      <c r="P55" s="75"/>
      <c r="Q55" s="75"/>
      <c r="R55" s="75"/>
      <c r="S55" s="75"/>
    </row>
    <row r="56" spans="1:19" ht="25.5" customHeight="1" thickBot="1" x14ac:dyDescent="0.3">
      <c r="A56" s="188" t="s">
        <v>107</v>
      </c>
      <c r="B56" s="188"/>
      <c r="C56" s="188"/>
      <c r="D56" s="188"/>
      <c r="E56" s="136">
        <f>E39+E40</f>
        <v>3606</v>
      </c>
      <c r="F56" s="136">
        <f>F39+F40</f>
        <v>3370</v>
      </c>
      <c r="G56" s="136">
        <f>G39+G40</f>
        <v>54896</v>
      </c>
      <c r="H56" s="136">
        <f>H39+H40</f>
        <v>54896</v>
      </c>
      <c r="I56" s="136"/>
      <c r="J56" s="147">
        <v>7.7</v>
      </c>
      <c r="K56" s="81">
        <v>8.0500000000000007</v>
      </c>
      <c r="L56" s="149">
        <f t="shared" si="3"/>
        <v>27766.2</v>
      </c>
      <c r="M56" s="149">
        <f t="shared" si="4"/>
        <v>27128.500000000004</v>
      </c>
      <c r="N56" s="112">
        <f t="shared" si="5"/>
        <v>54894.700000000004</v>
      </c>
      <c r="P56" s="75"/>
      <c r="Q56" s="75"/>
      <c r="R56" s="75"/>
      <c r="S56" s="75"/>
    </row>
    <row r="57" spans="1:19" ht="25.5" customHeight="1" thickBot="1" x14ac:dyDescent="0.3">
      <c r="A57" s="188" t="s">
        <v>106</v>
      </c>
      <c r="B57" s="188"/>
      <c r="C57" s="188"/>
      <c r="D57" s="188"/>
      <c r="E57" s="136">
        <f>E24+E54</f>
        <v>269</v>
      </c>
      <c r="F57" s="136">
        <f>F24+F54</f>
        <v>240</v>
      </c>
      <c r="G57" s="136">
        <f>G24+G54</f>
        <v>4005</v>
      </c>
      <c r="H57" s="136">
        <f>H24+H54</f>
        <v>4005</v>
      </c>
      <c r="I57" s="136">
        <f>I24+I54</f>
        <v>0</v>
      </c>
      <c r="J57" s="147">
        <v>7.7</v>
      </c>
      <c r="K57" s="81">
        <v>8.0500000000000007</v>
      </c>
      <c r="L57" s="149">
        <f t="shared" si="3"/>
        <v>2071.3000000000002</v>
      </c>
      <c r="M57" s="149">
        <f t="shared" si="4"/>
        <v>1932.0000000000002</v>
      </c>
      <c r="N57" s="112">
        <f t="shared" si="5"/>
        <v>4003.3</v>
      </c>
      <c r="P57" s="75"/>
      <c r="Q57" s="75"/>
      <c r="R57" s="75"/>
      <c r="S57" s="75"/>
    </row>
    <row r="58" spans="1:19" x14ac:dyDescent="0.2">
      <c r="E58" s="13"/>
      <c r="F58" s="13"/>
      <c r="G58" s="13"/>
      <c r="P58" s="75"/>
      <c r="Q58" s="75"/>
      <c r="R58" s="75"/>
      <c r="S58" s="75"/>
    </row>
    <row r="59" spans="1:19" ht="36" customHeight="1" x14ac:dyDescent="0.25">
      <c r="A59" s="189" t="s">
        <v>134</v>
      </c>
      <c r="B59" s="190"/>
      <c r="C59" s="190"/>
      <c r="D59" s="190"/>
      <c r="E59" s="190"/>
      <c r="F59" s="190"/>
      <c r="G59" s="190"/>
      <c r="H59" s="190"/>
      <c r="I59" s="163"/>
      <c r="P59" s="75"/>
      <c r="Q59" s="75"/>
      <c r="R59" s="75"/>
      <c r="S59" s="75"/>
    </row>
    <row r="60" spans="1:19" x14ac:dyDescent="0.2">
      <c r="E60" s="13"/>
      <c r="F60" s="13"/>
      <c r="G60" s="13"/>
      <c r="P60" s="75"/>
      <c r="Q60" s="75"/>
      <c r="R60" s="75"/>
      <c r="S60" s="75"/>
    </row>
    <row r="61" spans="1:19" ht="24" customHeight="1" x14ac:dyDescent="0.2">
      <c r="E61" s="103">
        <f>E55+E56+E57</f>
        <v>30179</v>
      </c>
      <c r="F61" s="103">
        <f>F55+F56+F57</f>
        <v>27197</v>
      </c>
      <c r="G61" s="103">
        <f t="shared" ref="G61:I61" si="10">G55+G56+G57</f>
        <v>451327</v>
      </c>
      <c r="H61" s="103">
        <f t="shared" si="10"/>
        <v>451327</v>
      </c>
      <c r="I61" s="103">
        <f t="shared" si="10"/>
        <v>0</v>
      </c>
      <c r="P61" s="75"/>
      <c r="Q61" s="75"/>
      <c r="R61" s="75"/>
      <c r="S61" s="75"/>
    </row>
    <row r="62" spans="1:19" x14ac:dyDescent="0.2">
      <c r="P62" s="75"/>
      <c r="Q62" s="75"/>
      <c r="R62" s="75"/>
      <c r="S62" s="75"/>
    </row>
    <row r="63" spans="1:19" x14ac:dyDescent="0.2">
      <c r="P63" s="75"/>
      <c r="Q63" s="75"/>
      <c r="R63" s="75"/>
      <c r="S63" s="75"/>
    </row>
    <row r="64" spans="1:19" x14ac:dyDescent="0.2">
      <c r="P64" s="75"/>
      <c r="Q64" s="75"/>
      <c r="R64" s="75"/>
      <c r="S64" s="75"/>
    </row>
    <row r="65" spans="4:19" x14ac:dyDescent="0.2">
      <c r="P65" s="75"/>
      <c r="Q65" s="75"/>
      <c r="R65" s="75"/>
      <c r="S65" s="75"/>
    </row>
    <row r="66" spans="4:19" x14ac:dyDescent="0.2">
      <c r="D66" s="137" t="s">
        <v>119</v>
      </c>
      <c r="P66" s="75"/>
      <c r="Q66" s="75"/>
      <c r="R66" s="75"/>
      <c r="S66" s="75"/>
    </row>
    <row r="67" spans="4:19" x14ac:dyDescent="0.2">
      <c r="P67" s="75"/>
      <c r="Q67" s="75"/>
      <c r="R67" s="75"/>
      <c r="S67" s="75"/>
    </row>
    <row r="68" spans="4:19" x14ac:dyDescent="0.2">
      <c r="P68" s="75"/>
      <c r="Q68" s="75"/>
      <c r="R68" s="75"/>
      <c r="S68" s="75"/>
    </row>
    <row r="69" spans="4:19" x14ac:dyDescent="0.2">
      <c r="P69" s="75"/>
      <c r="Q69" s="75"/>
      <c r="R69" s="75"/>
      <c r="S69" s="75"/>
    </row>
    <row r="70" spans="4:19" x14ac:dyDescent="0.2">
      <c r="P70" s="75"/>
      <c r="Q70" s="75"/>
      <c r="R70" s="75"/>
      <c r="S70" s="75"/>
    </row>
    <row r="71" spans="4:19" x14ac:dyDescent="0.2">
      <c r="P71" s="75"/>
      <c r="Q71" s="75"/>
      <c r="R71" s="75"/>
      <c r="S71" s="75"/>
    </row>
  </sheetData>
  <mergeCells count="30">
    <mergeCell ref="A56:D56"/>
    <mergeCell ref="A57:D57"/>
    <mergeCell ref="A17:I17"/>
    <mergeCell ref="I20:I21"/>
    <mergeCell ref="E20:G20"/>
    <mergeCell ref="H20:H21"/>
    <mergeCell ref="A52:D52"/>
    <mergeCell ref="A20:A21"/>
    <mergeCell ref="A48:D48"/>
    <mergeCell ref="B20:B21"/>
    <mergeCell ref="C20:C21"/>
    <mergeCell ref="D20:D21"/>
    <mergeCell ref="A22:D22"/>
    <mergeCell ref="A34:D34"/>
    <mergeCell ref="A59:I59"/>
    <mergeCell ref="A42:D42"/>
    <mergeCell ref="E2:I2"/>
    <mergeCell ref="E3:I3"/>
    <mergeCell ref="E4:I4"/>
    <mergeCell ref="E5:I5"/>
    <mergeCell ref="E6:I6"/>
    <mergeCell ref="E10:H10"/>
    <mergeCell ref="E11:I11"/>
    <mergeCell ref="E12:I12"/>
    <mergeCell ref="E13:I13"/>
    <mergeCell ref="E7:I7"/>
    <mergeCell ref="E8:I8"/>
    <mergeCell ref="E9:I9"/>
    <mergeCell ref="A16:I16"/>
    <mergeCell ref="A55:D55"/>
  </mergeCells>
  <phoneticPr fontId="0" type="noConversion"/>
  <pageMargins left="0.39370078740157483" right="0" top="0" bottom="0" header="0.51181102362204722" footer="0.51181102362204722"/>
  <pageSetup paperSize="9" scale="65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indexed="45"/>
  </sheetPr>
  <dimension ref="A1:L42"/>
  <sheetViews>
    <sheetView tabSelected="1" view="pageBreakPreview" topLeftCell="A28" zoomScale="82" zoomScaleNormal="75" zoomScaleSheetLayoutView="82" workbookViewId="0">
      <selection activeCell="F3" sqref="F3:I3"/>
    </sheetView>
  </sheetViews>
  <sheetFormatPr defaultRowHeight="12.75" x14ac:dyDescent="0.2"/>
  <cols>
    <col min="1" max="1" width="4.28515625" style="1" customWidth="1"/>
    <col min="2" max="2" width="4.5703125" style="1" customWidth="1"/>
    <col min="3" max="3" width="5" style="1" customWidth="1"/>
    <col min="4" max="4" width="38.28515625" style="1" customWidth="1"/>
    <col min="5" max="5" width="15.28515625" style="1" customWidth="1"/>
    <col min="6" max="6" width="15.42578125" style="1" customWidth="1"/>
    <col min="7" max="7" width="15.85546875" style="1" customWidth="1"/>
    <col min="8" max="8" width="19.140625" style="1" customWidth="1"/>
    <col min="9" max="9" width="17.5703125" style="1" customWidth="1"/>
    <col min="10" max="10" width="9.140625" style="1"/>
    <col min="11" max="11" width="14.85546875" style="1" customWidth="1"/>
    <col min="12" max="16384" width="9.140625" style="1"/>
  </cols>
  <sheetData>
    <row r="1" spans="1:12" ht="15.75" x14ac:dyDescent="0.25">
      <c r="F1" s="152" t="s">
        <v>152</v>
      </c>
      <c r="G1" s="153"/>
      <c r="H1" s="153"/>
      <c r="I1" s="153"/>
    </row>
    <row r="2" spans="1:12" ht="15.75" x14ac:dyDescent="0.25">
      <c r="F2" s="152" t="s">
        <v>74</v>
      </c>
      <c r="G2" s="153"/>
      <c r="H2" s="153"/>
      <c r="I2" s="153"/>
    </row>
    <row r="3" spans="1:12" ht="15.75" x14ac:dyDescent="0.25">
      <c r="F3" s="152" t="s">
        <v>112</v>
      </c>
      <c r="G3" s="153"/>
      <c r="H3" s="153"/>
      <c r="I3" s="153"/>
    </row>
    <row r="4" spans="1:12" ht="15.75" x14ac:dyDescent="0.25">
      <c r="F4" s="152" t="s">
        <v>160</v>
      </c>
      <c r="G4" s="153"/>
      <c r="H4" s="153"/>
      <c r="I4" s="153"/>
    </row>
    <row r="5" spans="1:12" ht="15.75" x14ac:dyDescent="0.25">
      <c r="F5" s="152" t="s">
        <v>136</v>
      </c>
      <c r="G5" s="153"/>
      <c r="H5" s="153"/>
      <c r="I5" s="153"/>
    </row>
    <row r="6" spans="1:12" ht="15.75" x14ac:dyDescent="0.25">
      <c r="F6" s="152" t="s">
        <v>137</v>
      </c>
      <c r="G6" s="153"/>
      <c r="H6" s="153"/>
      <c r="I6" s="153"/>
    </row>
    <row r="7" spans="1:12" ht="15.75" x14ac:dyDescent="0.25">
      <c r="F7" s="152" t="s">
        <v>161</v>
      </c>
      <c r="G7" s="153"/>
      <c r="H7" s="153"/>
      <c r="I7" s="153"/>
    </row>
    <row r="8" spans="1:12" ht="15.75" x14ac:dyDescent="0.25">
      <c r="F8" s="152" t="s">
        <v>90</v>
      </c>
      <c r="G8" s="153"/>
      <c r="H8" s="153"/>
      <c r="I8" s="153"/>
      <c r="K8" s="72"/>
    </row>
    <row r="9" spans="1:12" ht="15.75" x14ac:dyDescent="0.25">
      <c r="F9" s="152"/>
      <c r="G9" s="152"/>
      <c r="H9" s="153"/>
      <c r="I9" s="153"/>
      <c r="K9" s="72"/>
    </row>
    <row r="10" spans="1:12" ht="15.75" x14ac:dyDescent="0.25">
      <c r="F10" s="152" t="s">
        <v>145</v>
      </c>
      <c r="G10" s="153"/>
      <c r="H10" s="153"/>
      <c r="I10" s="153"/>
      <c r="K10" s="72"/>
    </row>
    <row r="11" spans="1:12" ht="15.75" x14ac:dyDescent="0.25">
      <c r="E11" s="40"/>
      <c r="F11" s="152" t="s">
        <v>138</v>
      </c>
      <c r="G11" s="153"/>
      <c r="H11" s="153"/>
      <c r="I11" s="153"/>
      <c r="K11" s="72"/>
    </row>
    <row r="12" spans="1:12" s="40" customFormat="1" ht="15" customHeight="1" x14ac:dyDescent="0.25">
      <c r="A12" s="76"/>
      <c r="B12" s="76"/>
      <c r="C12" s="76"/>
      <c r="F12" s="152" t="s">
        <v>141</v>
      </c>
      <c r="G12" s="153"/>
      <c r="H12" s="153"/>
      <c r="I12" s="153"/>
      <c r="J12" s="8"/>
      <c r="K12" s="8"/>
      <c r="L12" s="8"/>
    </row>
    <row r="13" spans="1:12" s="40" customFormat="1" ht="12.75" customHeight="1" x14ac:dyDescent="0.2">
      <c r="A13" s="76"/>
      <c r="B13" s="76"/>
      <c r="C13" s="76"/>
      <c r="F13" s="8"/>
      <c r="G13"/>
      <c r="H13" s="8"/>
      <c r="I13" s="8"/>
      <c r="J13" s="8"/>
      <c r="K13" s="8"/>
      <c r="L13" s="8"/>
    </row>
    <row r="14" spans="1:12" x14ac:dyDescent="0.2">
      <c r="F14" s="8"/>
      <c r="G14"/>
      <c r="H14" s="8"/>
      <c r="I14" s="8"/>
      <c r="J14" s="8"/>
    </row>
    <row r="15" spans="1:12" s="6" customFormat="1" ht="19.5" customHeight="1" x14ac:dyDescent="0.25">
      <c r="A15" s="180" t="s">
        <v>118</v>
      </c>
      <c r="B15" s="180"/>
      <c r="C15" s="180"/>
      <c r="D15" s="180"/>
      <c r="E15" s="180"/>
      <c r="F15" s="180"/>
      <c r="G15" s="180"/>
      <c r="H15" s="180"/>
      <c r="I15" s="180"/>
    </row>
    <row r="16" spans="1:12" s="6" customFormat="1" ht="18.75" customHeight="1" x14ac:dyDescent="0.25">
      <c r="A16" s="180" t="s">
        <v>130</v>
      </c>
      <c r="B16" s="180"/>
      <c r="C16" s="180"/>
      <c r="D16" s="180"/>
      <c r="E16" s="180"/>
      <c r="F16" s="180"/>
      <c r="G16" s="180"/>
      <c r="H16" s="180"/>
      <c r="I16" s="180"/>
    </row>
    <row r="17" spans="1:11" s="6" customFormat="1" ht="15.75" customHeight="1" x14ac:dyDescent="0.25">
      <c r="A17" s="35"/>
      <c r="B17" s="35"/>
      <c r="C17" s="35"/>
      <c r="D17" s="35"/>
      <c r="E17" s="35"/>
      <c r="F17" s="35"/>
      <c r="G17" s="35"/>
      <c r="H17" s="35"/>
      <c r="I17" s="35"/>
    </row>
    <row r="18" spans="1:11" ht="17.25" customHeight="1" thickBot="1" x14ac:dyDescent="0.35">
      <c r="D18" s="54" t="s">
        <v>12</v>
      </c>
      <c r="E18" s="81">
        <v>399.42</v>
      </c>
    </row>
    <row r="19" spans="1:11" ht="37.5" customHeight="1" x14ac:dyDescent="0.2">
      <c r="A19" s="192" t="s">
        <v>25</v>
      </c>
      <c r="B19" s="192" t="s">
        <v>26</v>
      </c>
      <c r="C19" s="192" t="s">
        <v>27</v>
      </c>
      <c r="D19" s="191" t="s">
        <v>0</v>
      </c>
      <c r="E19" s="191" t="s">
        <v>103</v>
      </c>
      <c r="F19" s="191"/>
      <c r="G19" s="191"/>
      <c r="H19" s="164" t="s">
        <v>123</v>
      </c>
      <c r="I19" s="154" t="s">
        <v>155</v>
      </c>
    </row>
    <row r="20" spans="1:11" ht="70.5" customHeight="1" thickBot="1" x14ac:dyDescent="0.25">
      <c r="A20" s="192"/>
      <c r="B20" s="192"/>
      <c r="C20" s="192"/>
      <c r="D20" s="191"/>
      <c r="E20" s="97" t="s">
        <v>101</v>
      </c>
      <c r="F20" s="86" t="s">
        <v>23</v>
      </c>
      <c r="G20" s="86" t="s">
        <v>13</v>
      </c>
      <c r="H20" s="165"/>
      <c r="I20" s="155"/>
    </row>
    <row r="21" spans="1:11" ht="21" customHeight="1" x14ac:dyDescent="0.25">
      <c r="A21" s="32" t="s">
        <v>24</v>
      </c>
      <c r="B21" s="32" t="s">
        <v>46</v>
      </c>
      <c r="C21" s="32" t="s">
        <v>42</v>
      </c>
      <c r="D21" s="138" t="s">
        <v>92</v>
      </c>
      <c r="E21" s="139">
        <v>3.8610000000000002</v>
      </c>
      <c r="F21" s="96"/>
      <c r="G21" s="117">
        <v>1543</v>
      </c>
      <c r="H21" s="117">
        <v>1543</v>
      </c>
      <c r="I21" s="140">
        <f>G21-H21</f>
        <v>0</v>
      </c>
      <c r="J21" s="1">
        <v>399.42</v>
      </c>
      <c r="K21" s="72">
        <f>E21*J21</f>
        <v>1542.1606200000001</v>
      </c>
    </row>
    <row r="22" spans="1:11" ht="21" customHeight="1" x14ac:dyDescent="0.25">
      <c r="A22" s="32" t="s">
        <v>24</v>
      </c>
      <c r="B22" s="32" t="s">
        <v>46</v>
      </c>
      <c r="C22" s="32" t="s">
        <v>42</v>
      </c>
      <c r="D22" s="138" t="s">
        <v>91</v>
      </c>
      <c r="E22" s="141">
        <v>4.6120000000000001</v>
      </c>
      <c r="F22" s="116"/>
      <c r="G22" s="117">
        <v>1843</v>
      </c>
      <c r="H22" s="117">
        <v>1843</v>
      </c>
      <c r="I22" s="140">
        <f t="shared" ref="I22:I32" si="0">G22-H22</f>
        <v>0</v>
      </c>
      <c r="J22" s="1">
        <v>399.42</v>
      </c>
      <c r="K22" s="72">
        <f t="shared" ref="K22:K39" si="1">E22*J22</f>
        <v>1842.1250400000001</v>
      </c>
    </row>
    <row r="23" spans="1:11" ht="21" customHeight="1" x14ac:dyDescent="0.25">
      <c r="A23" s="32" t="s">
        <v>24</v>
      </c>
      <c r="B23" s="32" t="s">
        <v>46</v>
      </c>
      <c r="C23" s="32" t="s">
        <v>42</v>
      </c>
      <c r="D23" s="118" t="s">
        <v>79</v>
      </c>
      <c r="E23" s="141">
        <v>4.2220000000000004</v>
      </c>
      <c r="F23" s="116"/>
      <c r="G23" s="117">
        <v>1687</v>
      </c>
      <c r="H23" s="117">
        <v>1687</v>
      </c>
      <c r="I23" s="140">
        <f t="shared" si="0"/>
        <v>0</v>
      </c>
      <c r="J23" s="1">
        <v>399.42</v>
      </c>
      <c r="K23" s="72">
        <f t="shared" si="1"/>
        <v>1686.3512400000002</v>
      </c>
    </row>
    <row r="24" spans="1:11" ht="21" customHeight="1" x14ac:dyDescent="0.25">
      <c r="A24" s="32" t="s">
        <v>24</v>
      </c>
      <c r="B24" s="32" t="s">
        <v>46</v>
      </c>
      <c r="C24" s="32" t="s">
        <v>42</v>
      </c>
      <c r="D24" s="138" t="s">
        <v>97</v>
      </c>
      <c r="E24" s="139">
        <v>5.0389999999999997</v>
      </c>
      <c r="F24" s="96"/>
      <c r="G24" s="117">
        <v>2013</v>
      </c>
      <c r="H24" s="117">
        <v>2013</v>
      </c>
      <c r="I24" s="140">
        <f t="shared" si="0"/>
        <v>0</v>
      </c>
      <c r="J24" s="1">
        <v>399.42</v>
      </c>
      <c r="K24" s="72">
        <f t="shared" si="1"/>
        <v>2012.6773799999999</v>
      </c>
    </row>
    <row r="25" spans="1:11" ht="21" customHeight="1" x14ac:dyDescent="0.2">
      <c r="A25" s="32" t="s">
        <v>24</v>
      </c>
      <c r="B25" s="32" t="s">
        <v>46</v>
      </c>
      <c r="C25" s="32" t="s">
        <v>42</v>
      </c>
      <c r="D25" s="118" t="s">
        <v>85</v>
      </c>
      <c r="E25" s="142">
        <v>3.7370000000000001</v>
      </c>
      <c r="F25" s="116"/>
      <c r="G25" s="117">
        <v>1493</v>
      </c>
      <c r="H25" s="117">
        <v>1493</v>
      </c>
      <c r="I25" s="140">
        <f t="shared" si="0"/>
        <v>0</v>
      </c>
      <c r="J25" s="1">
        <v>399.42</v>
      </c>
      <c r="K25" s="72">
        <f t="shared" si="1"/>
        <v>1492.6325400000001</v>
      </c>
    </row>
    <row r="26" spans="1:11" ht="21" customHeight="1" x14ac:dyDescent="0.2">
      <c r="A26" s="32" t="s">
        <v>24</v>
      </c>
      <c r="B26" s="32" t="s">
        <v>46</v>
      </c>
      <c r="C26" s="32" t="s">
        <v>42</v>
      </c>
      <c r="D26" s="118" t="s">
        <v>88</v>
      </c>
      <c r="E26" s="142">
        <v>3.6179999999999999</v>
      </c>
      <c r="F26" s="116"/>
      <c r="G26" s="117">
        <v>1446</v>
      </c>
      <c r="H26" s="117">
        <v>1446</v>
      </c>
      <c r="I26" s="140">
        <f t="shared" si="0"/>
        <v>0</v>
      </c>
      <c r="J26" s="1">
        <v>399.42</v>
      </c>
      <c r="K26" s="72">
        <f t="shared" si="1"/>
        <v>1445.1015600000001</v>
      </c>
    </row>
    <row r="27" spans="1:11" ht="21" customHeight="1" x14ac:dyDescent="0.2">
      <c r="A27" s="32" t="s">
        <v>24</v>
      </c>
      <c r="B27" s="32" t="s">
        <v>46</v>
      </c>
      <c r="C27" s="32" t="s">
        <v>42</v>
      </c>
      <c r="D27" s="118" t="s">
        <v>89</v>
      </c>
      <c r="E27" s="142">
        <v>4.4889999999999999</v>
      </c>
      <c r="F27" s="116"/>
      <c r="G27" s="117">
        <v>1793</v>
      </c>
      <c r="H27" s="117">
        <v>1793</v>
      </c>
      <c r="I27" s="140">
        <f t="shared" si="0"/>
        <v>0</v>
      </c>
      <c r="J27" s="1">
        <v>399.42</v>
      </c>
      <c r="K27" s="72">
        <f t="shared" si="1"/>
        <v>1792.99638</v>
      </c>
    </row>
    <row r="28" spans="1:11" ht="21" customHeight="1" x14ac:dyDescent="0.2">
      <c r="A28" s="191" t="s">
        <v>18</v>
      </c>
      <c r="B28" s="191"/>
      <c r="C28" s="191"/>
      <c r="D28" s="191"/>
      <c r="E28" s="139">
        <f>SUM(E29:E32)</f>
        <v>13.263</v>
      </c>
      <c r="F28" s="116">
        <f>SUM(F29:F32)</f>
        <v>0</v>
      </c>
      <c r="G28" s="117">
        <f>SUM(G29:G32)</f>
        <v>5300</v>
      </c>
      <c r="H28" s="117">
        <f>SUM(H29:H32)</f>
        <v>5300</v>
      </c>
      <c r="I28" s="140">
        <f t="shared" si="0"/>
        <v>0</v>
      </c>
      <c r="J28" s="1">
        <v>399.42</v>
      </c>
      <c r="K28" s="72">
        <f t="shared" si="1"/>
        <v>5297.5074599999998</v>
      </c>
    </row>
    <row r="29" spans="1:11" ht="17.45" customHeight="1" x14ac:dyDescent="0.2">
      <c r="A29" s="95" t="s">
        <v>29</v>
      </c>
      <c r="B29" s="95" t="s">
        <v>24</v>
      </c>
      <c r="C29" s="95" t="s">
        <v>28</v>
      </c>
      <c r="D29" s="30" t="s">
        <v>4</v>
      </c>
      <c r="E29" s="68">
        <v>1.3480000000000001</v>
      </c>
      <c r="F29" s="96"/>
      <c r="G29" s="98">
        <v>539</v>
      </c>
      <c r="H29" s="98">
        <v>539</v>
      </c>
      <c r="I29" s="87">
        <f t="shared" si="0"/>
        <v>0</v>
      </c>
      <c r="J29" s="1">
        <v>399.42</v>
      </c>
      <c r="K29" s="72">
        <f t="shared" si="1"/>
        <v>538.41816000000006</v>
      </c>
    </row>
    <row r="30" spans="1:11" ht="17.45" customHeight="1" x14ac:dyDescent="0.2">
      <c r="A30" s="95" t="s">
        <v>29</v>
      </c>
      <c r="B30" s="95" t="s">
        <v>30</v>
      </c>
      <c r="C30" s="95" t="s">
        <v>31</v>
      </c>
      <c r="D30" s="30" t="s">
        <v>5</v>
      </c>
      <c r="E30" s="68">
        <v>7.38</v>
      </c>
      <c r="F30" s="96"/>
      <c r="G30" s="98">
        <v>2948</v>
      </c>
      <c r="H30" s="98">
        <v>2948</v>
      </c>
      <c r="I30" s="87">
        <f t="shared" si="0"/>
        <v>0</v>
      </c>
      <c r="J30" s="1">
        <v>399.42</v>
      </c>
      <c r="K30" s="72">
        <f t="shared" si="1"/>
        <v>2947.7195999999999</v>
      </c>
    </row>
    <row r="31" spans="1:11" ht="17.45" customHeight="1" x14ac:dyDescent="0.2">
      <c r="A31" s="95" t="s">
        <v>29</v>
      </c>
      <c r="B31" s="95" t="s">
        <v>30</v>
      </c>
      <c r="C31" s="95" t="s">
        <v>32</v>
      </c>
      <c r="D31" s="30" t="s">
        <v>15</v>
      </c>
      <c r="E31" s="68">
        <v>0.754</v>
      </c>
      <c r="F31" s="96"/>
      <c r="G31" s="98">
        <v>302</v>
      </c>
      <c r="H31" s="98">
        <v>302</v>
      </c>
      <c r="I31" s="107">
        <f>G31-H31</f>
        <v>0</v>
      </c>
      <c r="J31" s="1">
        <v>399.42</v>
      </c>
      <c r="K31" s="72">
        <f t="shared" si="1"/>
        <v>301.16268000000002</v>
      </c>
    </row>
    <row r="32" spans="1:11" ht="15.75" x14ac:dyDescent="0.2">
      <c r="A32" s="32" t="s">
        <v>33</v>
      </c>
      <c r="B32" s="32" t="s">
        <v>30</v>
      </c>
      <c r="C32" s="32" t="s">
        <v>78</v>
      </c>
      <c r="D32" s="30" t="s">
        <v>19</v>
      </c>
      <c r="E32" s="68">
        <v>3.7810000000000001</v>
      </c>
      <c r="F32" s="96"/>
      <c r="G32" s="98">
        <v>1511</v>
      </c>
      <c r="H32" s="98">
        <v>1511</v>
      </c>
      <c r="I32" s="87">
        <f t="shared" si="0"/>
        <v>0</v>
      </c>
      <c r="J32" s="1">
        <v>399.42</v>
      </c>
      <c r="K32" s="72">
        <f t="shared" si="1"/>
        <v>1510.2070200000001</v>
      </c>
    </row>
    <row r="33" spans="1:11" ht="16.5" customHeight="1" x14ac:dyDescent="0.2">
      <c r="A33" s="191" t="s">
        <v>66</v>
      </c>
      <c r="B33" s="191"/>
      <c r="C33" s="191"/>
      <c r="D33" s="191"/>
      <c r="E33" s="139">
        <f>SUM(E34:E34)</f>
        <v>47.34</v>
      </c>
      <c r="F33" s="116">
        <f>SUM(F34:F34)</f>
        <v>0</v>
      </c>
      <c r="G33" s="117">
        <v>18909</v>
      </c>
      <c r="H33" s="117">
        <f>SUM(H34:H34)</f>
        <v>18909</v>
      </c>
      <c r="I33" s="140">
        <f>SUM(I34:I34)</f>
        <v>0</v>
      </c>
      <c r="J33" s="1">
        <v>399.42</v>
      </c>
      <c r="K33" s="72">
        <f t="shared" si="1"/>
        <v>18908.542800000003</v>
      </c>
    </row>
    <row r="34" spans="1:11" ht="17.45" customHeight="1" x14ac:dyDescent="0.2">
      <c r="A34" s="95" t="s">
        <v>39</v>
      </c>
      <c r="B34" s="95" t="s">
        <v>36</v>
      </c>
      <c r="C34" s="95" t="s">
        <v>40</v>
      </c>
      <c r="D34" s="30" t="s">
        <v>9</v>
      </c>
      <c r="E34" s="68">
        <v>47.34</v>
      </c>
      <c r="F34" s="96"/>
      <c r="G34" s="98">
        <v>18909</v>
      </c>
      <c r="H34" s="98">
        <v>18909</v>
      </c>
      <c r="I34" s="87">
        <f>G34-H34</f>
        <v>0</v>
      </c>
      <c r="J34" s="1">
        <v>399.42</v>
      </c>
      <c r="K34" s="72">
        <f t="shared" si="1"/>
        <v>18908.542800000003</v>
      </c>
    </row>
    <row r="35" spans="1:11" ht="21" customHeight="1" x14ac:dyDescent="0.2">
      <c r="A35" s="191" t="s">
        <v>57</v>
      </c>
      <c r="B35" s="191"/>
      <c r="C35" s="191"/>
      <c r="D35" s="191"/>
      <c r="E35" s="139">
        <f>SUM(E36:E37)</f>
        <v>30.960999999999999</v>
      </c>
      <c r="F35" s="116">
        <f>SUM(F36:F37)</f>
        <v>0</v>
      </c>
      <c r="G35" s="117">
        <f>SUM(G36:G37)</f>
        <v>12367</v>
      </c>
      <c r="H35" s="117">
        <f>SUM(H36:H37)</f>
        <v>12367</v>
      </c>
      <c r="I35" s="140">
        <f>SUM(I36:I37)</f>
        <v>0</v>
      </c>
      <c r="J35" s="1">
        <v>399.42</v>
      </c>
      <c r="K35" s="72">
        <f t="shared" si="1"/>
        <v>12366.44262</v>
      </c>
    </row>
    <row r="36" spans="1:11" ht="17.25" customHeight="1" x14ac:dyDescent="0.2">
      <c r="A36" s="95" t="s">
        <v>29</v>
      </c>
      <c r="B36" s="95" t="s">
        <v>35</v>
      </c>
      <c r="C36" s="95" t="s">
        <v>38</v>
      </c>
      <c r="D36" s="30" t="s">
        <v>21</v>
      </c>
      <c r="E36" s="68">
        <v>20.018999999999998</v>
      </c>
      <c r="F36" s="96"/>
      <c r="G36" s="98">
        <v>7996</v>
      </c>
      <c r="H36" s="98">
        <v>7996</v>
      </c>
      <c r="I36" s="87">
        <f>G36-H36</f>
        <v>0</v>
      </c>
      <c r="J36" s="1">
        <v>399.42</v>
      </c>
      <c r="K36" s="72">
        <f t="shared" si="1"/>
        <v>7995.9889800000001</v>
      </c>
    </row>
    <row r="37" spans="1:11" ht="19.5" customHeight="1" x14ac:dyDescent="0.2">
      <c r="A37" s="95" t="s">
        <v>29</v>
      </c>
      <c r="B37" s="95" t="s">
        <v>35</v>
      </c>
      <c r="C37" s="95" t="s">
        <v>38</v>
      </c>
      <c r="D37" s="30" t="s">
        <v>11</v>
      </c>
      <c r="E37" s="68">
        <v>10.942</v>
      </c>
      <c r="F37" s="96"/>
      <c r="G37" s="98">
        <v>4371</v>
      </c>
      <c r="H37" s="98">
        <v>4371</v>
      </c>
      <c r="I37" s="87">
        <f>G37-H37</f>
        <v>0</v>
      </c>
      <c r="J37" s="1">
        <v>399.42</v>
      </c>
      <c r="K37" s="72">
        <f t="shared" si="1"/>
        <v>4370.4536400000006</v>
      </c>
    </row>
    <row r="38" spans="1:11" ht="31.5" customHeight="1" x14ac:dyDescent="0.2">
      <c r="A38" s="168" t="s">
        <v>105</v>
      </c>
      <c r="B38" s="169"/>
      <c r="C38" s="169"/>
      <c r="D38" s="170"/>
      <c r="E38" s="139">
        <f>E21+E22+E23+E24+E25+E26+E27+E29+E30+E31+E33+E35</f>
        <v>117.361</v>
      </c>
      <c r="F38" s="117">
        <f t="shared" ref="F38" si="2">F21+F22+F23+F24+F25+F26+F27+F29+F30+F31+F33+F35-0.4</f>
        <v>-0.4</v>
      </c>
      <c r="G38" s="117">
        <f>G21+G22+G23+G24+G25+G26+G27+G29+G30+G31+G33+G35</f>
        <v>46883</v>
      </c>
      <c r="H38" s="117">
        <f>H21+H22+H23+H24+H25+H26+H27+H29+H30+H31+H33+H35</f>
        <v>46883</v>
      </c>
      <c r="I38" s="117">
        <f>I21+I22+I23+I24+I25+I26+I27+I29+I30+I31+I33+I35</f>
        <v>0</v>
      </c>
      <c r="J38" s="1">
        <v>399.42</v>
      </c>
      <c r="K38" s="72">
        <f t="shared" si="1"/>
        <v>46876.330620000001</v>
      </c>
    </row>
    <row r="39" spans="1:11" ht="21.75" customHeight="1" x14ac:dyDescent="0.25">
      <c r="A39" s="188" t="s">
        <v>107</v>
      </c>
      <c r="B39" s="188"/>
      <c r="C39" s="188"/>
      <c r="D39" s="188"/>
      <c r="E39" s="143">
        <f>E32</f>
        <v>3.7810000000000001</v>
      </c>
      <c r="F39" s="143">
        <f t="shared" ref="F39:I39" si="3">F32</f>
        <v>0</v>
      </c>
      <c r="G39" s="144">
        <f>G32</f>
        <v>1511</v>
      </c>
      <c r="H39" s="144">
        <f>H32</f>
        <v>1511</v>
      </c>
      <c r="I39" s="143">
        <f t="shared" si="3"/>
        <v>0</v>
      </c>
      <c r="J39" s="1">
        <v>399.42</v>
      </c>
      <c r="K39" s="72">
        <f t="shared" si="1"/>
        <v>1510.2070200000001</v>
      </c>
    </row>
    <row r="40" spans="1:11" x14ac:dyDescent="0.2">
      <c r="G40" s="13"/>
    </row>
    <row r="42" spans="1:11" ht="18.75" customHeight="1" x14ac:dyDescent="0.2">
      <c r="E42" s="145">
        <f>E38+E39</f>
        <v>121.14200000000001</v>
      </c>
      <c r="G42" s="146">
        <f>G38+G39</f>
        <v>48394</v>
      </c>
    </row>
  </sheetData>
  <mergeCells count="26">
    <mergeCell ref="A15:I15"/>
    <mergeCell ref="A16:I16"/>
    <mergeCell ref="I19:I20"/>
    <mergeCell ref="H19:H20"/>
    <mergeCell ref="A19:A20"/>
    <mergeCell ref="B19:B20"/>
    <mergeCell ref="A38:D38"/>
    <mergeCell ref="A39:D39"/>
    <mergeCell ref="E19:G19"/>
    <mergeCell ref="A35:D35"/>
    <mergeCell ref="A28:D28"/>
    <mergeCell ref="A33:D33"/>
    <mergeCell ref="C19:C20"/>
    <mergeCell ref="D19:D20"/>
    <mergeCell ref="F1:I1"/>
    <mergeCell ref="F2:I2"/>
    <mergeCell ref="F3:I3"/>
    <mergeCell ref="F4:I4"/>
    <mergeCell ref="F5:I5"/>
    <mergeCell ref="F9:I9"/>
    <mergeCell ref="F10:I10"/>
    <mergeCell ref="F11:I11"/>
    <mergeCell ref="F12:I12"/>
    <mergeCell ref="F6:I6"/>
    <mergeCell ref="F7:I7"/>
    <mergeCell ref="F8:I8"/>
  </mergeCells>
  <phoneticPr fontId="0" type="noConversion"/>
  <pageMargins left="0.59055118110236227" right="0" top="0" bottom="0" header="0.51181102362204722" footer="0.51181102362204722"/>
  <pageSetup paperSize="9" scale="7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M36"/>
  <sheetViews>
    <sheetView view="pageBreakPreview" zoomScale="60" zoomScaleNormal="100" workbookViewId="0">
      <selection activeCell="I10" sqref="I10:I11"/>
    </sheetView>
  </sheetViews>
  <sheetFormatPr defaultRowHeight="12.75" x14ac:dyDescent="0.2"/>
  <cols>
    <col min="1" max="1" width="4.140625" style="1" customWidth="1"/>
    <col min="2" max="2" width="4.7109375" style="1" customWidth="1"/>
    <col min="3" max="3" width="5.28515625" style="1" customWidth="1"/>
    <col min="4" max="4" width="29.28515625" style="1" customWidth="1"/>
    <col min="5" max="5" width="17.28515625" style="1" customWidth="1"/>
    <col min="6" max="6" width="19.28515625" style="1" customWidth="1"/>
    <col min="7" max="7" width="21.42578125" style="1" customWidth="1"/>
    <col min="8" max="16384" width="9.140625" style="1"/>
  </cols>
  <sheetData>
    <row r="1" spans="1:13" x14ac:dyDescent="0.2">
      <c r="G1" s="1" t="s">
        <v>12</v>
      </c>
    </row>
    <row r="2" spans="1:13" ht="15.75" x14ac:dyDescent="0.25">
      <c r="D2" s="152" t="s">
        <v>151</v>
      </c>
      <c r="E2" s="153"/>
      <c r="F2" s="153"/>
      <c r="G2" s="153"/>
    </row>
    <row r="3" spans="1:13" ht="15.75" x14ac:dyDescent="0.25">
      <c r="D3" s="152" t="s">
        <v>74</v>
      </c>
      <c r="E3" s="153"/>
      <c r="F3" s="153"/>
      <c r="G3" s="153"/>
    </row>
    <row r="4" spans="1:13" ht="15.75" x14ac:dyDescent="0.25">
      <c r="D4" s="152" t="s">
        <v>112</v>
      </c>
      <c r="E4" s="153"/>
      <c r="F4" s="153"/>
      <c r="G4" s="153"/>
    </row>
    <row r="5" spans="1:13" ht="15.75" x14ac:dyDescent="0.25">
      <c r="D5" s="152" t="s">
        <v>163</v>
      </c>
      <c r="E5" s="153"/>
      <c r="F5" s="153"/>
      <c r="G5" s="153"/>
    </row>
    <row r="6" spans="1:13" ht="15.75" x14ac:dyDescent="0.25">
      <c r="D6" s="152" t="s">
        <v>136</v>
      </c>
      <c r="E6" s="153"/>
      <c r="F6" s="153"/>
      <c r="G6" s="153"/>
    </row>
    <row r="7" spans="1:13" ht="15.75" x14ac:dyDescent="0.25">
      <c r="D7" s="152" t="s">
        <v>137</v>
      </c>
      <c r="E7" s="153"/>
      <c r="F7" s="153"/>
      <c r="G7" s="153"/>
    </row>
    <row r="8" spans="1:13" ht="15.75" x14ac:dyDescent="0.25">
      <c r="D8" s="152" t="s">
        <v>164</v>
      </c>
      <c r="E8" s="153"/>
      <c r="F8" s="153"/>
      <c r="G8" s="153"/>
      <c r="H8" s="8"/>
      <c r="I8" s="8"/>
      <c r="K8" s="72"/>
    </row>
    <row r="9" spans="1:13" ht="15.75" x14ac:dyDescent="0.25">
      <c r="D9" s="152" t="s">
        <v>90</v>
      </c>
      <c r="E9" s="153"/>
      <c r="F9" s="153"/>
      <c r="G9" s="153"/>
      <c r="H9" s="8"/>
      <c r="I9" s="8"/>
      <c r="K9" s="72"/>
    </row>
    <row r="10" spans="1:13" ht="15.75" x14ac:dyDescent="0.25">
      <c r="D10" s="152"/>
      <c r="E10" s="152"/>
      <c r="F10" s="153"/>
      <c r="G10" s="153"/>
      <c r="H10" s="8"/>
      <c r="I10" s="8"/>
      <c r="K10" s="72"/>
    </row>
    <row r="11" spans="1:13" ht="15.75" x14ac:dyDescent="0.25">
      <c r="D11" s="152" t="s">
        <v>146</v>
      </c>
      <c r="E11" s="153"/>
      <c r="F11" s="153"/>
      <c r="G11" s="153"/>
      <c r="H11" s="8"/>
      <c r="I11" s="8"/>
      <c r="K11" s="72"/>
    </row>
    <row r="12" spans="1:13" s="40" customFormat="1" ht="15" customHeight="1" x14ac:dyDescent="0.25">
      <c r="A12" s="76"/>
      <c r="B12" s="76"/>
      <c r="C12" s="76"/>
      <c r="D12" s="152" t="s">
        <v>138</v>
      </c>
      <c r="E12" s="153"/>
      <c r="F12" s="153"/>
      <c r="G12" s="153"/>
      <c r="H12" s="8"/>
      <c r="I12" s="8"/>
      <c r="J12" s="8"/>
      <c r="K12" s="8"/>
      <c r="L12" s="8"/>
      <c r="M12" s="8"/>
    </row>
    <row r="13" spans="1:13" s="40" customFormat="1" ht="15.75" customHeight="1" x14ac:dyDescent="0.25">
      <c r="A13" s="76"/>
      <c r="B13" s="76"/>
      <c r="C13" s="76"/>
      <c r="D13" s="152" t="s">
        <v>141</v>
      </c>
      <c r="E13" s="153"/>
      <c r="F13" s="153"/>
      <c r="G13" s="153"/>
      <c r="H13" s="8"/>
      <c r="I13" s="8"/>
      <c r="J13" s="8"/>
      <c r="K13" s="8"/>
      <c r="L13" s="8"/>
      <c r="M13" s="8"/>
    </row>
    <row r="14" spans="1:13" s="40" customFormat="1" ht="16.5" customHeight="1" x14ac:dyDescent="0.2">
      <c r="A14" s="76"/>
      <c r="B14" s="76"/>
      <c r="C14" s="76"/>
      <c r="E14" s="8"/>
      <c r="G14"/>
      <c r="H14" s="8"/>
      <c r="I14" s="8"/>
      <c r="J14" s="8"/>
      <c r="K14" s="8"/>
      <c r="L14" s="8"/>
      <c r="M14" s="8"/>
    </row>
    <row r="15" spans="1:13" s="6" customFormat="1" ht="16.5" customHeight="1" x14ac:dyDescent="0.2">
      <c r="A15" s="5"/>
      <c r="G15" s="43"/>
    </row>
    <row r="16" spans="1:13" s="6" customFormat="1" ht="15.75" x14ac:dyDescent="0.25">
      <c r="A16" s="206" t="s">
        <v>118</v>
      </c>
      <c r="B16" s="206"/>
      <c r="C16" s="206"/>
      <c r="D16" s="206"/>
      <c r="E16" s="206"/>
      <c r="F16" s="206"/>
      <c r="G16" s="206"/>
      <c r="H16" s="172"/>
      <c r="I16" s="34"/>
      <c r="J16" s="34"/>
      <c r="K16" s="34"/>
    </row>
    <row r="17" spans="1:12" s="6" customFormat="1" ht="15.75" customHeight="1" x14ac:dyDescent="0.25">
      <c r="A17" s="207" t="s">
        <v>131</v>
      </c>
      <c r="B17" s="207"/>
      <c r="C17" s="207"/>
      <c r="D17" s="207"/>
      <c r="E17" s="207"/>
      <c r="F17" s="207"/>
      <c r="G17" s="207"/>
      <c r="H17" s="44"/>
      <c r="I17" s="44"/>
    </row>
    <row r="18" spans="1:12" ht="87" customHeight="1" x14ac:dyDescent="0.2">
      <c r="A18" s="85" t="s">
        <v>25</v>
      </c>
      <c r="B18" s="85" t="s">
        <v>26</v>
      </c>
      <c r="C18" s="85" t="s">
        <v>27</v>
      </c>
      <c r="D18" s="86" t="s">
        <v>114</v>
      </c>
      <c r="E18" s="92" t="s">
        <v>104</v>
      </c>
      <c r="F18" s="90" t="s">
        <v>123</v>
      </c>
      <c r="G18" s="90" t="s">
        <v>157</v>
      </c>
    </row>
    <row r="19" spans="1:12" ht="51.75" customHeight="1" x14ac:dyDescent="0.2">
      <c r="A19" s="29" t="s">
        <v>33</v>
      </c>
      <c r="B19" s="29" t="s">
        <v>95</v>
      </c>
      <c r="C19" s="29" t="s">
        <v>96</v>
      </c>
      <c r="D19" s="88" t="s">
        <v>113</v>
      </c>
      <c r="E19" s="14">
        <v>441779</v>
      </c>
      <c r="F19" s="98">
        <v>441779</v>
      </c>
      <c r="G19" s="87">
        <f>E19-F19</f>
        <v>0</v>
      </c>
    </row>
    <row r="20" spans="1:12" ht="18" customHeight="1" x14ac:dyDescent="0.2">
      <c r="A20" s="45"/>
      <c r="B20" s="2"/>
      <c r="C20" s="46"/>
      <c r="D20" s="2"/>
      <c r="E20" s="2"/>
      <c r="F20" s="2"/>
      <c r="I20" s="47"/>
    </row>
    <row r="21" spans="1:12" s="7" customFormat="1" ht="15.75" hidden="1" x14ac:dyDescent="0.25">
      <c r="A21" s="211" t="s">
        <v>53</v>
      </c>
      <c r="B21" s="211"/>
      <c r="C21" s="211"/>
      <c r="D21" s="211"/>
      <c r="E21" s="10"/>
      <c r="F21" s="10"/>
      <c r="H21" s="48"/>
    </row>
    <row r="22" spans="1:12" s="7" customFormat="1" ht="15" hidden="1" customHeight="1" x14ac:dyDescent="0.25">
      <c r="A22" s="211" t="s">
        <v>54</v>
      </c>
      <c r="B22" s="211"/>
      <c r="C22" s="211"/>
      <c r="D22" s="211"/>
      <c r="E22" s="211"/>
      <c r="G22" s="11" t="s">
        <v>55</v>
      </c>
      <c r="H22" s="11"/>
    </row>
    <row r="23" spans="1:12" ht="15" hidden="1" x14ac:dyDescent="0.25">
      <c r="D23" s="49"/>
      <c r="E23" s="49"/>
      <c r="F23" s="50"/>
      <c r="H23" s="51"/>
    </row>
    <row r="24" spans="1:12" ht="18" hidden="1" customHeight="1" x14ac:dyDescent="0.25">
      <c r="D24" s="49"/>
      <c r="E24" s="49"/>
      <c r="F24" s="50"/>
    </row>
    <row r="25" spans="1:12" ht="18" hidden="1" customHeight="1" x14ac:dyDescent="0.25">
      <c r="A25" s="211" t="s">
        <v>67</v>
      </c>
      <c r="B25" s="211"/>
      <c r="C25" s="211"/>
      <c r="D25" s="211"/>
      <c r="E25" s="49"/>
      <c r="F25" s="50"/>
      <c r="G25" s="50"/>
      <c r="H25" s="50"/>
      <c r="I25" s="50"/>
      <c r="K25" s="51"/>
    </row>
    <row r="26" spans="1:12" ht="18" hidden="1" customHeight="1" x14ac:dyDescent="0.25">
      <c r="A26" s="34" t="s">
        <v>56</v>
      </c>
      <c r="B26" s="34"/>
      <c r="C26" s="34"/>
      <c r="D26" s="34"/>
      <c r="E26" s="34"/>
      <c r="G26" s="35" t="s">
        <v>68</v>
      </c>
      <c r="H26" s="34"/>
      <c r="I26" s="42"/>
    </row>
    <row r="27" spans="1:12" ht="18" customHeight="1" x14ac:dyDescent="0.25">
      <c r="A27" s="34"/>
      <c r="B27" s="34"/>
      <c r="C27" s="34"/>
      <c r="D27" s="34"/>
      <c r="E27" s="34"/>
      <c r="G27" s="35"/>
      <c r="H27" s="34"/>
      <c r="I27" s="42"/>
    </row>
    <row r="28" spans="1:12" ht="18" customHeight="1" x14ac:dyDescent="0.25">
      <c r="A28" s="34"/>
      <c r="B28" s="34"/>
      <c r="C28" s="34"/>
      <c r="D28" s="34"/>
      <c r="E28" s="34"/>
      <c r="G28" s="35"/>
      <c r="H28" s="34"/>
      <c r="I28" s="42"/>
    </row>
    <row r="29" spans="1:12" ht="18" customHeight="1" x14ac:dyDescent="0.3">
      <c r="A29" s="52"/>
      <c r="B29" s="52"/>
      <c r="C29" s="52"/>
      <c r="D29" s="52"/>
      <c r="E29" s="52"/>
      <c r="F29" s="52"/>
      <c r="G29" s="52"/>
    </row>
    <row r="30" spans="1:12" s="8" customFormat="1" ht="15.75" hidden="1" customHeight="1" x14ac:dyDescent="0.25">
      <c r="A30" s="37"/>
      <c r="B30" s="208" t="s">
        <v>75</v>
      </c>
      <c r="C30" s="208"/>
      <c r="D30" s="208"/>
      <c r="E30" s="208"/>
      <c r="F30" s="208"/>
      <c r="G30" s="53"/>
      <c r="H30" s="39"/>
      <c r="I30" s="40"/>
      <c r="J30" s="40"/>
      <c r="K30" s="6"/>
      <c r="L30" s="37"/>
    </row>
    <row r="31" spans="1:12" s="8" customFormat="1" ht="15.75" hidden="1" x14ac:dyDescent="0.25">
      <c r="A31" s="37"/>
      <c r="B31" s="209" t="s">
        <v>76</v>
      </c>
      <c r="C31" s="209"/>
      <c r="D31" s="209"/>
      <c r="E31" s="209"/>
      <c r="F31" s="209"/>
      <c r="G31" s="210" t="s">
        <v>77</v>
      </c>
      <c r="H31" s="210"/>
      <c r="I31" s="34"/>
      <c r="J31" s="12"/>
    </row>
    <row r="32" spans="1:12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</sheetData>
  <mergeCells count="20">
    <mergeCell ref="A16:H16"/>
    <mergeCell ref="A17:G17"/>
    <mergeCell ref="B30:F30"/>
    <mergeCell ref="B31:F31"/>
    <mergeCell ref="G31:H31"/>
    <mergeCell ref="A25:D25"/>
    <mergeCell ref="A21:D21"/>
    <mergeCell ref="A22:E22"/>
    <mergeCell ref="D12:G12"/>
    <mergeCell ref="D13:G13"/>
    <mergeCell ref="D2:G2"/>
    <mergeCell ref="D3:G3"/>
    <mergeCell ref="D4:G4"/>
    <mergeCell ref="D5:G5"/>
    <mergeCell ref="D6:G6"/>
    <mergeCell ref="D7:G7"/>
    <mergeCell ref="D8:G8"/>
    <mergeCell ref="D9:G9"/>
    <mergeCell ref="D10:G10"/>
    <mergeCell ref="D11:G11"/>
  </mergeCells>
  <phoneticPr fontId="5" type="noConversion"/>
  <pageMargins left="0.19685039370078741" right="0.19685039370078741" top="0.59055118110236227" bottom="0.5511811023622047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свод № 4</vt:lpstr>
      <vt:lpstr>тепло  № 5</vt:lpstr>
      <vt:lpstr>электро.№ 6</vt:lpstr>
      <vt:lpstr>вода № 7</vt:lpstr>
      <vt:lpstr>газ № 9</vt:lpstr>
      <vt:lpstr>льготы № 8</vt:lpstr>
      <vt:lpstr>'вода № 7'!Заголовки_для_печати</vt:lpstr>
      <vt:lpstr>'газ № 9'!Заголовки_для_печати</vt:lpstr>
      <vt:lpstr>'свод № 4'!Заголовки_для_печати</vt:lpstr>
      <vt:lpstr>'тепло  № 5'!Заголовки_для_печати</vt:lpstr>
      <vt:lpstr>'электро.№ 6'!Заголовки_для_печати</vt:lpstr>
      <vt:lpstr>'вода № 7'!Область_печати</vt:lpstr>
      <vt:lpstr>'газ № 9'!Область_печати</vt:lpstr>
      <vt:lpstr>'льготы № 8'!Область_печати</vt:lpstr>
      <vt:lpstr>'свод № 4'!Область_печати</vt:lpstr>
      <vt:lpstr>'тепло  № 5'!Область_печати</vt:lpstr>
      <vt:lpstr>'электро.№ 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</cp:lastModifiedBy>
  <cp:lastPrinted>2025-06-05T12:00:16Z</cp:lastPrinted>
  <dcterms:created xsi:type="dcterms:W3CDTF">1996-10-08T23:32:33Z</dcterms:created>
  <dcterms:modified xsi:type="dcterms:W3CDTF">2025-06-05T12:00:25Z</dcterms:modified>
</cp:coreProperties>
</file>